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9600" yWindow="30" windowWidth="9315" windowHeight="10920" activeTab="1"/>
  </bookViews>
  <sheets>
    <sheet name="Sheet2 (3)" sheetId="12" r:id="rId1"/>
    <sheet name="Report" sheetId="4" r:id="rId2"/>
  </sheets>
  <definedNames>
    <definedName name="_xlnm._FilterDatabase" localSheetId="1" hidden="1">Report!$A$35:$Y$65536</definedName>
    <definedName name="_xlnm.Print_Area" localSheetId="0">'Sheet2 (3)'!$A$1:$M$28</definedName>
    <definedName name="_xlnm.Print_Titles" localSheetId="1">Report!$A:$J,Report!$1:$3</definedName>
  </definedNames>
  <calcPr calcId="145621" fullCalcOnLoad="1"/>
</workbook>
</file>

<file path=xl/calcChain.xml><?xml version="1.0" encoding="utf-8"?>
<calcChain xmlns="http://schemas.openxmlformats.org/spreadsheetml/2006/main">
  <c r="S5" i="4" l="1"/>
  <c r="U5" i="4"/>
  <c r="S6" i="4"/>
  <c r="U6" i="4"/>
  <c r="S7" i="4"/>
  <c r="U7" i="4"/>
  <c r="S8" i="4"/>
  <c r="U8" i="4"/>
  <c r="S9" i="4"/>
  <c r="U9" i="4"/>
  <c r="S10" i="4"/>
  <c r="U10" i="4"/>
  <c r="S11" i="4"/>
  <c r="U11" i="4"/>
  <c r="S12" i="4"/>
  <c r="U12" i="4"/>
  <c r="S13" i="4"/>
  <c r="U13" i="4"/>
  <c r="S14" i="4"/>
  <c r="U14" i="4"/>
  <c r="S15" i="4"/>
  <c r="U15" i="4"/>
  <c r="S16" i="4"/>
  <c r="U16" i="4"/>
  <c r="S17" i="4"/>
  <c r="U17" i="4"/>
  <c r="S18" i="4"/>
  <c r="U18" i="4"/>
  <c r="S19" i="4"/>
  <c r="U19" i="4"/>
  <c r="R20" i="4"/>
  <c r="S20" i="4"/>
  <c r="T20" i="4"/>
  <c r="U20" i="4"/>
  <c r="S21" i="4"/>
  <c r="U21" i="4"/>
  <c r="S22" i="4"/>
  <c r="U22" i="4"/>
  <c r="S23" i="4"/>
  <c r="U23" i="4"/>
  <c r="S24" i="4"/>
  <c r="U24" i="4"/>
  <c r="S25" i="4"/>
  <c r="U25" i="4"/>
  <c r="S26" i="4"/>
  <c r="U26" i="4"/>
  <c r="S27" i="4"/>
  <c r="U27" i="4"/>
  <c r="S28" i="4"/>
  <c r="U28" i="4"/>
  <c r="S29" i="4"/>
  <c r="U29" i="4"/>
  <c r="S30" i="4"/>
  <c r="U30" i="4"/>
  <c r="R31" i="4"/>
  <c r="S31" i="4"/>
  <c r="T31" i="4"/>
  <c r="U31" i="4"/>
  <c r="S32" i="4"/>
  <c r="U32" i="4"/>
  <c r="S33" i="4"/>
  <c r="U33" i="4"/>
  <c r="R34" i="4"/>
  <c r="S34" i="4"/>
  <c r="U34" i="4"/>
  <c r="S35" i="4"/>
  <c r="U35" i="4" s="1"/>
  <c r="S36" i="4"/>
  <c r="U36" i="4"/>
  <c r="S37" i="4"/>
  <c r="U37" i="4" s="1"/>
  <c r="S38" i="4"/>
  <c r="U38" i="4"/>
  <c r="S39" i="4"/>
  <c r="U39" i="4" s="1"/>
  <c r="S40" i="4"/>
  <c r="U40" i="4"/>
  <c r="S41" i="4"/>
  <c r="U41" i="4" s="1"/>
  <c r="S42" i="4"/>
  <c r="U42" i="4"/>
  <c r="S43" i="4"/>
  <c r="U43" i="4" s="1"/>
  <c r="S44" i="4"/>
  <c r="U44" i="4"/>
  <c r="R45" i="4"/>
  <c r="S45" i="4" s="1"/>
  <c r="U45" i="4" s="1"/>
  <c r="T45" i="4"/>
  <c r="S46" i="4"/>
  <c r="U46" i="4" s="1"/>
  <c r="S47" i="4"/>
  <c r="U47" i="4"/>
  <c r="S48" i="4"/>
  <c r="U48" i="4" s="1"/>
  <c r="S49" i="4"/>
  <c r="U49" i="4"/>
  <c r="S50" i="4"/>
  <c r="U50" i="4" s="1"/>
  <c r="S51" i="4"/>
  <c r="U51" i="4"/>
  <c r="S52" i="4"/>
  <c r="U52" i="4" s="1"/>
  <c r="S53" i="4"/>
  <c r="U53" i="4"/>
  <c r="S54" i="4"/>
  <c r="U54" i="4" s="1"/>
  <c r="S55" i="4"/>
  <c r="U55" i="4"/>
  <c r="S56" i="4"/>
  <c r="U56" i="4" s="1"/>
  <c r="S57" i="4"/>
  <c r="U57" i="4"/>
  <c r="S58" i="4"/>
  <c r="U58" i="4" s="1"/>
  <c r="S59" i="4"/>
  <c r="U59" i="4"/>
  <c r="S60" i="4"/>
  <c r="U60" i="4" s="1"/>
  <c r="S61" i="4"/>
  <c r="U61" i="4"/>
  <c r="S62" i="4"/>
  <c r="U62" i="4" s="1"/>
  <c r="S63" i="4"/>
  <c r="U63" i="4"/>
  <c r="S64" i="4"/>
  <c r="U64" i="4" s="1"/>
  <c r="S65" i="4"/>
  <c r="U65" i="4"/>
  <c r="S66" i="4"/>
  <c r="U66" i="4" s="1"/>
  <c r="S67" i="4"/>
  <c r="U67" i="4"/>
  <c r="S68" i="4"/>
  <c r="U68" i="4" s="1"/>
  <c r="S69" i="4"/>
  <c r="U69" i="4"/>
  <c r="S70" i="4"/>
  <c r="U70" i="4" s="1"/>
  <c r="S71" i="4"/>
  <c r="U71" i="4"/>
  <c r="S72" i="4"/>
  <c r="U72" i="4" s="1"/>
  <c r="S4" i="4"/>
  <c r="T4" i="4"/>
  <c r="U4" i="4"/>
  <c r="N14" i="4"/>
  <c r="N62" i="4"/>
  <c r="M37" i="4"/>
  <c r="M25" i="4"/>
  <c r="O25" i="4" s="1"/>
  <c r="N16" i="4"/>
  <c r="N15" i="4"/>
  <c r="O15" i="4" s="1"/>
  <c r="N12" i="4"/>
  <c r="O12" i="4" s="1"/>
  <c r="N11" i="4"/>
  <c r="N10" i="4"/>
  <c r="O10" i="4" s="1"/>
  <c r="N9" i="4"/>
  <c r="N7" i="4"/>
  <c r="N6" i="4"/>
  <c r="N5" i="4"/>
  <c r="O5" i="4" s="1"/>
  <c r="N20" i="4"/>
  <c r="L20" i="4"/>
  <c r="M20" i="4" s="1"/>
  <c r="M72" i="4"/>
  <c r="O72" i="4"/>
  <c r="M71" i="4"/>
  <c r="O71" i="4"/>
  <c r="M70" i="4"/>
  <c r="O70" i="4"/>
  <c r="M69" i="4"/>
  <c r="O69" i="4"/>
  <c r="M68" i="4"/>
  <c r="O68" i="4"/>
  <c r="M67" i="4"/>
  <c r="O67" i="4"/>
  <c r="M66" i="4"/>
  <c r="O66" i="4"/>
  <c r="M65" i="4"/>
  <c r="O65" i="4"/>
  <c r="M64" i="4"/>
  <c r="O64" i="4"/>
  <c r="M62" i="4"/>
  <c r="O62" i="4"/>
  <c r="M61" i="4"/>
  <c r="O61" i="4"/>
  <c r="M60" i="4"/>
  <c r="O60" i="4"/>
  <c r="M59" i="4"/>
  <c r="O59" i="4"/>
  <c r="M58" i="4"/>
  <c r="O58" i="4"/>
  <c r="N57" i="4"/>
  <c r="K57" i="4"/>
  <c r="M57" i="4"/>
  <c r="O57" i="4"/>
  <c r="M55" i="4"/>
  <c r="O55" i="4"/>
  <c r="M54" i="4"/>
  <c r="O54" i="4"/>
  <c r="M53" i="4"/>
  <c r="O53" i="4"/>
  <c r="M52" i="4"/>
  <c r="O52" i="4"/>
  <c r="M51" i="4"/>
  <c r="O51" i="4"/>
  <c r="M50" i="4"/>
  <c r="O50" i="4"/>
  <c r="M49" i="4"/>
  <c r="O49" i="4"/>
  <c r="M48" i="4"/>
  <c r="O48" i="4"/>
  <c r="M47" i="4"/>
  <c r="O47" i="4"/>
  <c r="M46" i="4"/>
  <c r="O46" i="4"/>
  <c r="N45" i="4"/>
  <c r="M45" i="4"/>
  <c r="O45" i="4"/>
  <c r="M43" i="4"/>
  <c r="O43" i="4" s="1"/>
  <c r="M42" i="4"/>
  <c r="O42" i="4"/>
  <c r="M41" i="4"/>
  <c r="O41" i="4" s="1"/>
  <c r="M40" i="4"/>
  <c r="O40" i="4"/>
  <c r="M39" i="4"/>
  <c r="O39" i="4" s="1"/>
  <c r="M38" i="4"/>
  <c r="O38" i="4"/>
  <c r="O37" i="4"/>
  <c r="M35" i="4"/>
  <c r="O35" i="4"/>
  <c r="M29" i="4"/>
  <c r="O29" i="4"/>
  <c r="M18" i="4"/>
  <c r="O18" i="4"/>
  <c r="M17" i="4"/>
  <c r="O17" i="4"/>
  <c r="M16" i="4"/>
  <c r="O16" i="4"/>
  <c r="M15" i="4"/>
  <c r="M14" i="4"/>
  <c r="O14" i="4"/>
  <c r="N13" i="4"/>
  <c r="M13" i="4"/>
  <c r="O13" i="4"/>
  <c r="M12" i="4"/>
  <c r="M11" i="4"/>
  <c r="O11" i="4"/>
  <c r="M10" i="4"/>
  <c r="M9" i="4"/>
  <c r="O9" i="4"/>
  <c r="N8" i="4"/>
  <c r="O8" i="4" s="1"/>
  <c r="M8" i="4"/>
  <c r="M7" i="4"/>
  <c r="O7" i="4"/>
  <c r="M6" i="4"/>
  <c r="O6" i="4"/>
  <c r="AA5" i="4"/>
  <c r="M5" i="4"/>
  <c r="O20" i="4" l="1"/>
</calcChain>
</file>

<file path=xl/sharedStrings.xml><?xml version="1.0" encoding="utf-8"?>
<sst xmlns="http://schemas.openxmlformats.org/spreadsheetml/2006/main" count="400" uniqueCount="139">
  <si>
    <t>Ը</t>
  </si>
  <si>
    <t>Ծ</t>
  </si>
  <si>
    <t>Պ</t>
  </si>
  <si>
    <t>քանակական</t>
  </si>
  <si>
    <t>Տ</t>
  </si>
  <si>
    <t>Գ</t>
  </si>
  <si>
    <t>որակական</t>
  </si>
  <si>
    <t>Կ</t>
  </si>
  <si>
    <t>Ա</t>
  </si>
  <si>
    <t>Ն</t>
  </si>
  <si>
    <t>ժամկետայնության</t>
  </si>
  <si>
    <t>Ֆ</t>
  </si>
  <si>
    <t>Հ</t>
  </si>
  <si>
    <t>Վ</t>
  </si>
  <si>
    <t>Ե</t>
  </si>
  <si>
    <t>Ձ</t>
  </si>
  <si>
    <t>Բ</t>
  </si>
  <si>
    <t>Ի</t>
  </si>
  <si>
    <t>1</t>
  </si>
  <si>
    <t>2</t>
  </si>
  <si>
    <t>3</t>
  </si>
  <si>
    <t>4</t>
  </si>
  <si>
    <t>5</t>
  </si>
  <si>
    <t>6</t>
  </si>
  <si>
    <t>7</t>
  </si>
  <si>
    <t>8</t>
  </si>
  <si>
    <t>9</t>
  </si>
  <si>
    <t>10</t>
  </si>
  <si>
    <t>11</t>
  </si>
  <si>
    <t>12</t>
  </si>
  <si>
    <t>13</t>
  </si>
  <si>
    <t>14</t>
  </si>
  <si>
    <t>15</t>
  </si>
  <si>
    <t>շահառուների քանակը</t>
  </si>
  <si>
    <t>Կատարողի կոդը</t>
  </si>
  <si>
    <t>Ծրագրային դասիչը</t>
  </si>
  <si>
    <t>Չափորոշիչի  կոդը</t>
  </si>
  <si>
    <t>Պաշարների շարժի  կոդը</t>
  </si>
  <si>
    <t>Չափորոշիչը (նկարագրությունը)</t>
  </si>
  <si>
    <t>Չափորոշիչի տեսակը</t>
  </si>
  <si>
    <t>Ոչ ֆինանսական ցուցանիշներ</t>
  </si>
  <si>
    <t>Ֆինանսական ցուցանիշներ (հազ. դրամ)</t>
  </si>
  <si>
    <t>Ծրագրի ընթացիկ կառավարմանն ուղղված նախատեսվող միջոցառումները</t>
  </si>
  <si>
    <t>Ցուցանիշի հաստատված կանխատեսումը հաշվետու ժամանակա-հատվածի համար</t>
  </si>
  <si>
    <t xml:space="preserve">Ցուցանիշի փոփոխու-թյուններն ըստ համապատաս-խան իրավա-կան ակտի (+/-) </t>
  </si>
  <si>
    <t>ճշտված ցուցանիշը հաշվետու ժամանակա-հատվածի համար        (սյ 1+սյ 2)</t>
  </si>
  <si>
    <t>Փաստացի ցուցանիշը (կատարված և ընդունված) հաշվետու ժամանակա-հատվածում</t>
  </si>
  <si>
    <t>Հաստատված և փաստացի ցուցանիշների տարբերու-թյունը (սյ 4-սյ 3)</t>
  </si>
  <si>
    <t>Տարբերության պատճառը
(սյ. 2-ում նշված իրավական ակտերի հղումները և սյ. 5-ում նշված տարբերության պարզաբանումները)</t>
  </si>
  <si>
    <t>Ցուցանիշի հաստատված կանխատեսումը հաշվետու ժամանակահատվածի համար</t>
  </si>
  <si>
    <t>ճշտված ցուցանիշը հաշվետու ժամանակա-հատվածի համար (սյ 7+սյ 8)</t>
  </si>
  <si>
    <t>Փաստացի ցուցանիշը (դրամարկղային ծախս) հաշվետու ժամանակա-հատվածում</t>
  </si>
  <si>
    <t>Հաստատված և փաստացի ցուցանիշների տարբերությունը (սյ 10-սյ 9)</t>
  </si>
  <si>
    <t>Տարբերության պատճառը
(սյ. 8-ում նշված իրավական ակտերի հղումները և սյ. 11-ում նշված տարբերության պարզաբանումները)</t>
  </si>
  <si>
    <t>Ծրագրի ցուցանիշների (սյ.5, սյ.11) ընթացքի ազդեցությունը ՀՀ կառավարության (օր` սույն բյուջետային ծրագիր, կառավարության գործունեության ծրագրեր, ռազմավարական ծրագրեր, ՄԺԾԾ, ԱՀՌԾ և այլ) նպատակների  վրա</t>
  </si>
  <si>
    <t>Պլանավորվող գործողությունը`  ծրագրի նախատեսվող / ցանկալի արդյունքներից (նպատակներից)  տարբերությունը շտկելու համար</t>
  </si>
  <si>
    <t>Պլանավորվող գործողության ժամկետը  (սկիզբ - ավարտ)</t>
  </si>
  <si>
    <t>Դ</t>
  </si>
  <si>
    <t>Զ</t>
  </si>
  <si>
    <t>Է</t>
  </si>
  <si>
    <t>Թ</t>
  </si>
  <si>
    <t>ժ</t>
  </si>
  <si>
    <t>Մասնակցությունը ՀՀ արտաքին քաղաքականության հայեցակարգի և ուղղությունների մշակմանը, ՀՀ Նախագահին ու ՀՀ կառավարությանը համապատասխան առաջարկություններ ներկայացնելը (առաջարկությունների քանակը)</t>
  </si>
  <si>
    <t>Արտաքին քաղաքականության ոլորտի սեմինարների և հանդիպումների, ինչպես նաև միջազգային խորհրդակցությունների, գիտաժողովների ու այլ հավաքների աշխատանքների կազմակերպում և դրանց ՀՀ մասնակցության ապահովում (միջոցառումների ընդհանուր քանակը)</t>
  </si>
  <si>
    <t>Օտարերկրյա պետությունների ու միջազգային կազմակերպությունների հետդիվանագիտական և (կամ) հյուպատոսական հարաբերությունների իրականացում, (ՀՀ-ի հետ դիվանագիտական հարաբերություններ հաստատած օտարերկրյա պետությունների ու այն միջազգային կազմակերպությունների ընդհանուր քանակը, որոնց ՀՀ-ը անդամակցում է կամ այլ կարգավիճակով նրանց հետ փոխգործակցում)</t>
  </si>
  <si>
    <t>ՀՀ միջազգային պայմանագրերի կնքման և այդ բնագավառում գործադիր իշխանության այլ մարմինների գործունեության համակարգման, ուժի մեջ մտնող միջազգային պայմանագրերի գրանցման, հրապարակման ավանդապահի, ինչպես նաև գործող ՀՀ միջազգային պայմանագրերի կատարման նկատմամբ ընդհանուր հսկողության ԱԳՆ գործառույթների իրականացումը (պայմանագրերի ընդհանուր քանակը)</t>
  </si>
  <si>
    <t>Միջազգային հարաբերությունների բնագավառում ՀՀ օրենսդրության կատարելագործման և երկրի միջազգային պարտավորություններին նրա համապատասխանեցման ուղղությամբ առաջարկությունների պատրաստումը (առաջարկությունների քանակը)</t>
  </si>
  <si>
    <t>ԱԳՆ գործունեության ոլորտի իրավական ակտերի կիրառման պրակտիկայի ընդհանրացումը, արտաքին քաղաքականության ոլորտին առնչվող իրավական ակտերի նախագծերի մշակումը և դրանք սահմանված կարգով ՀՀ կառավարություն ներկայացումը (նախագծերի քանակը)</t>
  </si>
  <si>
    <t>ՀՀ արտաքին քաղաքականությանն առնչվող հիմնահարցերի լուսաբանումը (հրապարակվող հոդվածների, տեղեկատվական նյութերի, մամուլի հաղորդագրությունների և անցկացվող մամուլի ասուլիսների և հարցազրույցների ընդհանուր քանակը)</t>
  </si>
  <si>
    <t>ՀՀ-ում հավատարմագրված օտարերկրյա պետությունների դիվանագիտական ներկայացուցչությունների և միջազգային կազմակերպությունների հետ պաշտոնական կապի իրականացում և աջակցություն նրանց գործունեությանը (ՀՀ-ում հավատարմագրված դիվանագիտական առաքելությունների քանակը)</t>
  </si>
  <si>
    <t>Պետական լիազոր մարմնի հետ համատեղ սփյուռքահայության հետ հարաբերությունների համակարգում, Սփյուռքի համայնքային և այլ կազմակերպությունների հետ փոխգործակցության իրականացում (կազմակերպությունների ընդհանուր քանակը)</t>
  </si>
  <si>
    <t>ՀՀ դիվանագիտական կադրերի պատրաստման և վերապատրաստման, նախարարության համակարգի աշխատողների մասնագիտական որակավորման բարձրացման աշխատանքների կազմակերպումը, ատեստավորման անցկացումը, աշխատողների և ղեկավար կադրերի ընտրության ու տեղաբաշխման աշխատանքների կազմակերպումը (վերապատրաստում, ատեստավորում անցած, նոր պաշտոնի նշանակված դիվանագետների ընդհանուր քանակը)</t>
  </si>
  <si>
    <t>Մշակված չէ</t>
  </si>
  <si>
    <t>Օտարերկրյա պետություններում գործող դիվանագիտական ծառայության մարմինների` ՀՀ դեսպանությունների, հյուպատոսական հիմնարկների և միջազգային կազմակերպություններում ՀՀ մշտական ներկայացուցչությունների (բացառությամբ մասնագիտացված միջազգային կազմակերպություններում ՀՀ ներկայացուցիչների և  ներկայացուցչությունների) ընդհանուր քանակը</t>
  </si>
  <si>
    <t>Միջազգային պայմանագրերի տպագրություն (հատ)</t>
  </si>
  <si>
    <t>Տարեկան ընդհանուր ծավալը (մամուլ)</t>
  </si>
  <si>
    <t>Տրանսֆերտների վճարման հաճախականությունը</t>
  </si>
  <si>
    <t>ՀՀ անդամակցություն միջազգային կազմակերպություններին</t>
  </si>
  <si>
    <t>Օտարերկրյա պետություններում և միջազգային կազմակերպություններում հավատարմագրված ՀՀ դիվանագիտական ծառայության մարմինների նպատակների և խնդիրների իրագործում</t>
  </si>
  <si>
    <t>Հրատարակչական, տեղեկատվական և տպագրական ծառայություններ</t>
  </si>
  <si>
    <t>Երևանում ՆԱՏՕ-ի հասարակական տեղեկատվական կենտրոնի ապահովում</t>
  </si>
  <si>
    <t>Վերապատրաստման ծառայություններ</t>
  </si>
  <si>
    <t>Աջակցություն հայ մշակույթի միջազգային կենտրոններին</t>
  </si>
  <si>
    <t>Միջազգային կազմակերպություններին ՀՀ անդամակցության վճարներ</t>
  </si>
  <si>
    <t>Արտերկրում ՀՀ դեսպանությունների համար շենքերի գնում</t>
  </si>
  <si>
    <t>Ազդեցություն չունի</t>
  </si>
  <si>
    <t>Չի նախատեսվում</t>
  </si>
  <si>
    <t>Կիրառելի չի</t>
  </si>
  <si>
    <t>Արտաքին հարաբերությունների ոլորտում պետական քաղաքականության մշակում և ծառայությունների մատուցում</t>
  </si>
  <si>
    <t>Պաշտոնական այցերի շրջանակներում կայացող հանդիպումներին, միջազգային կազմակերպությունների աշխատանքներին, արտաքին քաղաքականության ոլորտի սեմինարներին և հանդիպումներին, միջազգային խորհրդակցություններին, գիտաժողովներին ու այլ հավաքներին մասնակից ՀՀ պաշտոնական պատվիրակությունների կողմից երկրի շահերի և իրավունքների պատշաճ և հետևողական ներկայացման համար անհրաժեշտ աջակցության ապահովում (տեղեկատվական-վերլուծական նյութերի քանակը)</t>
  </si>
  <si>
    <t>Օտարերկրյա պետություններում գործող ՀՀ դիվանագիտական ներկայացուցչությունների համար ծառայողական շենքերի գնում /Բրուսել/</t>
  </si>
  <si>
    <t>Դիվանագիտական դպրոցի ուսումնական գործընթացի կազմակերպում</t>
  </si>
  <si>
    <t>Միջազգային կենտրոնների քանակը</t>
  </si>
  <si>
    <t>ՊՍ կոդը</t>
  </si>
  <si>
    <t>Քաղաքականության միջոցառման դասիչը</t>
  </si>
  <si>
    <t>Ծրագրի կամ քաղաքականության միջոցառման անվանումը</t>
  </si>
  <si>
    <t xml:space="preserve">Ցուցանիշի փոփոխու-թյուններն ըստ համապատաս-խան իրավական ակտի (+/-) </t>
  </si>
  <si>
    <t>ԱԾ</t>
  </si>
  <si>
    <t>04</t>
  </si>
  <si>
    <t>ԿՀ</t>
  </si>
  <si>
    <t>01</t>
  </si>
  <si>
    <t>03</t>
  </si>
  <si>
    <t>ԾՏ</t>
  </si>
  <si>
    <t>Շենքի գնում/հատ/</t>
  </si>
  <si>
    <t>Քանակական</t>
  </si>
  <si>
    <t>Դիվանագիտական դպրոցի շրջանավարտների քանակը</t>
  </si>
  <si>
    <t>Գրասենյակի վարձակալություն</t>
  </si>
  <si>
    <t>ՀՀ մուտքի վիզաների տպագրություն (հատ)</t>
  </si>
  <si>
    <t>ՀՀ վերադարձի վկայականների տպագրություն (հատ)</t>
  </si>
  <si>
    <t>Պետական հիմնարկների և կազմակերպությունների աշխատողների սոցիալական փաթեթով ապահովում</t>
  </si>
  <si>
    <t>Հյուպատոսական գործունեություն, օտարերկրյա պետություններում ՀՀ քաղաքացիների և իրավաբանական անձանց իրավունքների ու օրինական շահերի պաշտպանության իրականացում, այդ թվում -ՀՀ մուտքի վիզաների տրամադրում` շուրջ 16300 հատ. - ՀՀ քաղաքացիների անձնագրերի վավերականության ժամկետների երկարաձգման գործեր` շուրջ -17760 հատ -Տարաբնույթ տեղեկանքների տրամադրում` շուրջ 9240հատ. -Անձնագրավորման գործեր` շուրջ -14910հատ,  ՀՀ քաղաքացիության գործեր` շուրջ 8320 հատ, վերադարձի վկայական- 18530 հատ</t>
  </si>
  <si>
    <t>Հայաստանի Հանրապետության քաղաքացու սնձնագիր տալու կամ փոխանակելու համար պետական տուրքի վճարումից ազատելու արդյունքում չգանձված պետական տուրքի փոխհատուցում  (շահառուների թիվը)</t>
  </si>
  <si>
    <t>34</t>
  </si>
  <si>
    <t xml:space="preserve">Համապատասխան պետական հիմնարկների և կազմակերպությունների քանակը </t>
  </si>
  <si>
    <t>Պաշտպանված ձևաթղթերի տպագրություն</t>
  </si>
  <si>
    <t>ՀՀ Նախագահի ընդհանուր ղեկավարությամբ արտաքին գործերի բնագավառում ՀՀ կառավարության քաղաքականության մշակում և  իրականացում, ՀՀ արտաքին գործերի նախարարությանը վերապահված լիազորությունների շրջանակում դիվանագիտական ծառայության կազմակերպում և ղեկավարում</t>
  </si>
  <si>
    <t>02</t>
  </si>
  <si>
    <t>Վարչական սարքավորումներ</t>
  </si>
  <si>
    <t>Կահույքի, սարքավորումների, համակարգիչների և դրանք ուղեկցող սարքավորումների ձեռքբերում</t>
  </si>
  <si>
    <t>Ավտոմեքենաների ձեռքբերում</t>
  </si>
  <si>
    <t>Ծառայողական մարդատար 1 ավտոմեքենայի, ծառայողական 1 միկրոավտոբուսի ձեռքբերում</t>
  </si>
  <si>
    <t>Տրանսպորտային սարքավորումներ</t>
  </si>
  <si>
    <t>Տրասպորտային սարքավորումների ձեռքբերում</t>
  </si>
  <si>
    <t>Դասընթացների վերապատրաստում. կանանց և տղամարդկանց իրավահավասարությունը երիտասարդների աշխատանքներում</t>
  </si>
  <si>
    <t>ՀՀ-ում ՅՈՒՆԵՍԿՕ-ի կողմից իրականացվող կրթական, գիտական և մշակութային ծրագրեր</t>
  </si>
  <si>
    <t>Ճամփորդություն Հայ տպագրության քառուղիներով` նվիրված Ոսկան Երևանցու 400-ամյակին</t>
  </si>
  <si>
    <t>Հայաստանի Հանրապետության Շիրակի, Լոռու և Տավուշի մարզերի բժշկական ուսումնական հաստատություններում ՄԻԱՎ/ՁԻԱՀ-ին վերաբերող կրթության և ուսուցման մակարդակի բարելավման նպատակով սեմինար-վերապատրաստումների կազմակերպում</t>
  </si>
  <si>
    <t>33</t>
  </si>
  <si>
    <t>Մշակութային միջոցառումներրի իրականացում</t>
  </si>
  <si>
    <t>Տարբերությունը հիմնականում պայմանավորված է  կապի, ներկայացուցչական ծախսերի (տնտեսման արդյունքում), գրասենյակային  նյութեր, կենցաղային  և հանրային սննդի նյութեր, տրանսպորտային նյութեր հոդվածներով (մրցույթի արդյունքում տնտեսված գումար)</t>
  </si>
  <si>
    <t xml:space="preserve">Տնտեսումը առաջացել է պլանով նախատեսված և փաստացի սոցիալական փաթեթի հաշվեհամար ունեցող անձանց քանակի տարբերությունից, ինչպես նաև 2015թ. սոց. փաթեթի շահառուների դիմումների ոչ ժամանակին ներկայացման պատճառով: </t>
  </si>
  <si>
    <t>Տարբերությունը պայմանավորված է միջազգային պայմանագրերի տպագրության ծավալների նվազեցմամբ:</t>
  </si>
  <si>
    <t>Ազատվել են անձնական դիմումի համաձայն</t>
  </si>
  <si>
    <t> Հ Ա Շ Վ Ե Տ Վ ՈՒ Թ Յ ՈՒ Ն</t>
  </si>
  <si>
    <t>ՀԱՅԱՍՏԱՆԻ ՀԱՆՐԱՊԵՏՈՒԹՅԱՆ ՊԵՏԱԿԱՆ ԲՅՈՒՋԵՈՎ ՍԱՀՄԱՆՎԱԾ ԾՐԱԳՐԵՐԻ ԻՐԱԿԱՆԱՑՈՒՄԸ ԲՆՈՒԹԱԳՐՈՂ ԱՐԴՅՈՒՆՔԻ ՑՈՒՑԱՆԻՇՆԵՐԻ ԿԱՏԱՐՄԱՆ ՄԱՍԻՆ</t>
  </si>
  <si>
    <t>«Տիկնիկները հանուն խաղաղության և միջմշակութային երկխոսության» համաշխարհային երթ և տիկնիկային թատրոնների միջազգային փառատոն և համաժողով (գլոբալ ծրագրի շրջանակներում)»</t>
  </si>
  <si>
    <t>Հավելված N11</t>
  </si>
  <si>
    <t>Հայաստանի Հանրապետության արտաքին գործերի նախարարություն</t>
  </si>
  <si>
    <t>01.01.15թ.-01.01.16թ. ժամանակահատվածի համար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</si>
</sst>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1" formatCode="_-* #,##0.00_-;\-* #,##0.00_-;_-* &quot;-&quot;??_-;_-@_-"/>
  </numFmts>
  <fonts count="29">
    <font>
      <sz val="10"/>
      <name val="Arial Armenian"/>
    </font>
    <font>
      <sz val="10"/>
      <name val="Arial Armenian"/>
    </font>
    <font>
      <sz val="10"/>
      <name val="Helv"/>
      <charset val="204"/>
    </font>
    <font>
      <sz val="10"/>
      <name val="Arial Armenian"/>
      <family val="2"/>
    </font>
    <font>
      <sz val="8"/>
      <name val="Arial"/>
      <family val="2"/>
      <charset val="204"/>
    </font>
    <font>
      <sz val="10"/>
      <name val="GHEA Grapalat"/>
      <family val="3"/>
    </font>
    <font>
      <sz val="9"/>
      <name val="GHEA Grapalat"/>
      <family val="3"/>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charset val="204"/>
    </font>
    <font>
      <sz val="10"/>
      <name val="Arial"/>
      <family val="2"/>
      <charset val="204"/>
    </font>
    <font>
      <sz val="8"/>
      <name val="Arial Armenian"/>
    </font>
    <font>
      <sz val="12"/>
      <name val="GHEA Grapalat"/>
      <family val="3"/>
    </font>
    <font>
      <b/>
      <sz val="12"/>
      <name val="GHEA Grapala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49">
    <xf numFmtId="0" fontId="0" fillId="0" borderId="0"/>
    <xf numFmtId="0" fontId="2"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171" fontId="1" fillId="0" borderId="0" applyFont="0" applyFill="0" applyBorder="0" applyAlignment="0" applyProtection="0"/>
    <xf numFmtId="0" fontId="24" fillId="0" borderId="0"/>
    <xf numFmtId="0" fontId="24" fillId="0" borderId="0"/>
    <xf numFmtId="0" fontId="3" fillId="0" borderId="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7" fillId="7" borderId="1" applyNumberFormat="0" applyAlignment="0" applyProtection="0"/>
    <xf numFmtId="0" fontId="20" fillId="20" borderId="8" applyNumberFormat="0" applyAlignment="0" applyProtection="0"/>
    <xf numFmtId="0" fontId="10" fillId="20" borderId="1" applyNumberFormat="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22" fillId="0" borderId="9" applyNumberFormat="0" applyFill="0" applyAlignment="0" applyProtection="0"/>
    <xf numFmtId="0" fontId="11" fillId="21" borderId="2" applyNumberFormat="0" applyAlignment="0" applyProtection="0"/>
    <xf numFmtId="0" fontId="21" fillId="0" borderId="0" applyNumberFormat="0" applyFill="0" applyBorder="0" applyAlignment="0" applyProtection="0"/>
    <xf numFmtId="0" fontId="19" fillId="22" borderId="0" applyNumberFormat="0" applyBorder="0" applyAlignment="0" applyProtection="0"/>
    <xf numFmtId="0" fontId="25" fillId="0" borderId="0"/>
    <xf numFmtId="0" fontId="9" fillId="3" borderId="0" applyNumberFormat="0" applyBorder="0" applyAlignment="0" applyProtection="0"/>
    <xf numFmtId="0" fontId="12" fillId="0" borderId="0" applyNumberFormat="0" applyFill="0" applyBorder="0" applyAlignment="0" applyProtection="0"/>
    <xf numFmtId="0" fontId="3" fillId="23" borderId="7" applyNumberFormat="0" applyFont="0" applyAlignment="0" applyProtection="0"/>
    <xf numFmtId="0" fontId="18" fillId="0" borderId="6" applyNumberFormat="0" applyFill="0" applyAlignment="0" applyProtection="0"/>
    <xf numFmtId="0" fontId="2" fillId="0" borderId="0"/>
    <xf numFmtId="0" fontId="23" fillId="0" borderId="0" applyNumberFormat="0" applyFill="0" applyBorder="0" applyAlignment="0" applyProtection="0"/>
    <xf numFmtId="0" fontId="13" fillId="4" borderId="0" applyNumberFormat="0" applyBorder="0" applyAlignment="0" applyProtection="0"/>
  </cellStyleXfs>
  <cellXfs count="26">
    <xf numFmtId="0" fontId="0" fillId="0" borderId="0" xfId="0"/>
    <xf numFmtId="0" fontId="27" fillId="0" borderId="0" xfId="0" applyFont="1" applyAlignment="1">
      <alignment horizontal="center" vertical="center" wrapText="1"/>
    </xf>
    <xf numFmtId="0" fontId="5" fillId="0" borderId="0" xfId="0" applyFont="1"/>
    <xf numFmtId="0" fontId="5" fillId="0" borderId="0" xfId="0" applyFont="1" applyBorder="1" applyAlignment="1" applyProtection="1">
      <alignment wrapText="1"/>
      <protection locked="0"/>
    </xf>
    <xf numFmtId="0" fontId="6" fillId="0" borderId="0" xfId="23" applyFont="1" applyFill="1" applyBorder="1" applyAlignment="1" applyProtection="1">
      <alignment wrapText="1"/>
      <protection hidden="1"/>
    </xf>
    <xf numFmtId="0" fontId="6" fillId="0" borderId="10" xfId="23" applyFont="1" applyFill="1" applyBorder="1" applyAlignment="1">
      <alignment horizontal="center" vertical="center" wrapText="1"/>
    </xf>
    <xf numFmtId="49" fontId="6" fillId="0" borderId="10" xfId="23" applyNumberFormat="1" applyFont="1" applyFill="1" applyBorder="1" applyAlignment="1">
      <alignment horizontal="center" vertical="center" wrapText="1"/>
    </xf>
    <xf numFmtId="0" fontId="6" fillId="0" borderId="10" xfId="23" applyFont="1" applyFill="1" applyBorder="1" applyAlignment="1">
      <alignment horizontal="center" vertical="top" wrapText="1"/>
    </xf>
    <xf numFmtId="49" fontId="6" fillId="0" borderId="10" xfId="23" applyNumberFormat="1" applyFont="1" applyFill="1" applyBorder="1" applyAlignment="1">
      <alignment horizontal="center" vertical="center"/>
    </xf>
    <xf numFmtId="171" fontId="6" fillId="0" borderId="10" xfId="20" applyFont="1" applyFill="1" applyBorder="1" applyAlignment="1" applyProtection="1">
      <alignment vertical="center" wrapText="1"/>
    </xf>
    <xf numFmtId="0" fontId="6" fillId="0" borderId="10" xfId="23" applyFont="1" applyFill="1" applyBorder="1" applyAlignment="1" applyProtection="1">
      <alignment vertical="center" wrapText="1"/>
      <protection locked="0"/>
    </xf>
    <xf numFmtId="2" fontId="6" fillId="0" borderId="0" xfId="23" applyNumberFormat="1" applyFont="1" applyFill="1" applyBorder="1" applyAlignment="1" applyProtection="1">
      <alignment wrapText="1"/>
      <protection hidden="1"/>
    </xf>
    <xf numFmtId="0" fontId="6" fillId="0" borderId="0" xfId="0" applyFont="1" applyFill="1" applyBorder="1" applyAlignment="1">
      <alignment wrapText="1"/>
    </xf>
    <xf numFmtId="0" fontId="6" fillId="0" borderId="0" xfId="23" applyFont="1" applyFill="1" applyBorder="1" applyAlignment="1" applyProtection="1">
      <alignment wrapText="1"/>
      <protection locked="0"/>
    </xf>
    <xf numFmtId="49" fontId="6" fillId="0" borderId="0" xfId="23" applyNumberFormat="1" applyFont="1" applyFill="1" applyBorder="1" applyAlignment="1" applyProtection="1">
      <alignment wrapText="1"/>
      <protection locked="0"/>
    </xf>
    <xf numFmtId="0" fontId="6" fillId="0" borderId="0" xfId="23" applyFont="1" applyFill="1" applyBorder="1" applyAlignment="1" applyProtection="1">
      <alignment vertical="top" wrapText="1"/>
      <protection locked="0"/>
    </xf>
    <xf numFmtId="0" fontId="6" fillId="0" borderId="0" xfId="23" applyFont="1" applyFill="1" applyBorder="1" applyAlignment="1" applyProtection="1">
      <alignment wrapText="1"/>
    </xf>
    <xf numFmtId="0" fontId="27" fillId="0" borderId="0" xfId="0" applyFont="1" applyAlignment="1">
      <alignment horizontal="center"/>
    </xf>
    <xf numFmtId="0" fontId="27" fillId="0" borderId="0" xfId="0" applyFont="1" applyAlignment="1">
      <alignment horizontal="right"/>
    </xf>
    <xf numFmtId="0" fontId="27" fillId="0" borderId="0" xfId="0" applyFont="1" applyAlignment="1">
      <alignment horizontal="center" vertical="center" wrapText="1"/>
    </xf>
    <xf numFmtId="0" fontId="6" fillId="0" borderId="10" xfId="0" applyFont="1" applyFill="1" applyBorder="1" applyAlignment="1" applyProtection="1">
      <alignment horizontal="center" vertical="center" wrapText="1"/>
      <protection locked="0"/>
    </xf>
    <xf numFmtId="0" fontId="5" fillId="0" borderId="0" xfId="0" applyFont="1" applyBorder="1" applyAlignment="1" applyProtection="1">
      <alignment vertical="center" wrapText="1"/>
      <protection locked="0"/>
    </xf>
    <xf numFmtId="0" fontId="27" fillId="0" borderId="0" xfId="0" applyFont="1" applyAlignment="1">
      <alignment horizontal="left" wrapText="1"/>
    </xf>
    <xf numFmtId="0" fontId="28" fillId="0" borderId="0" xfId="0" applyFont="1" applyBorder="1" applyAlignment="1" applyProtection="1">
      <alignment horizontal="center" vertical="center" wrapText="1"/>
      <protection locked="0"/>
    </xf>
    <xf numFmtId="0" fontId="6" fillId="0" borderId="10" xfId="23" applyFont="1" applyFill="1" applyBorder="1" applyAlignment="1">
      <alignment horizontal="center" vertical="center" wrapText="1"/>
    </xf>
    <xf numFmtId="0" fontId="6" fillId="0" borderId="10" xfId="23" applyFont="1" applyFill="1" applyBorder="1" applyAlignment="1">
      <alignment horizontal="center" textRotation="90" wrapText="1"/>
    </xf>
  </cellXfs>
  <cellStyles count="49">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Comma" xfId="20" builtinId="3"/>
    <cellStyle name="Normal" xfId="0" builtinId="0"/>
    <cellStyle name="Normal 2" xfId="21"/>
    <cellStyle name="Normal 3" xfId="22"/>
    <cellStyle name="Normal_Hashvetvutjunner" xfId="23"/>
    <cellStyle name="Style 1" xfId="1"/>
    <cellStyle name="Акцент1" xfId="24"/>
    <cellStyle name="Акцент2" xfId="25"/>
    <cellStyle name="Акцент3" xfId="26"/>
    <cellStyle name="Акцент4" xfId="27"/>
    <cellStyle name="Акцент5" xfId="28"/>
    <cellStyle name="Акцент6" xfId="29"/>
    <cellStyle name="Ввод " xfId="30"/>
    <cellStyle name="Вывод" xfId="31"/>
    <cellStyle name="Вычисление" xfId="32"/>
    <cellStyle name="Заголовок 1" xfId="33"/>
    <cellStyle name="Заголовок 2" xfId="34"/>
    <cellStyle name="Заголовок 3" xfId="35"/>
    <cellStyle name="Заголовок 4" xfId="36"/>
    <cellStyle name="Итог" xfId="37"/>
    <cellStyle name="Контрольная ячейка" xfId="38"/>
    <cellStyle name="Название" xfId="39"/>
    <cellStyle name="Нейтральный" xfId="40"/>
    <cellStyle name="Обычный 2" xfId="41"/>
    <cellStyle name="Плохой" xfId="42"/>
    <cellStyle name="Пояснение" xfId="43"/>
    <cellStyle name="Примечание" xfId="44"/>
    <cellStyle name="Связанная ячейка" xfId="45"/>
    <cellStyle name="Стиль 1" xfId="46"/>
    <cellStyle name="Текст предупреждения" xfId="47"/>
    <cellStyle name="Хороший" xfId="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Normal="100" workbookViewId="0">
      <selection activeCell="J19" sqref="J19"/>
    </sheetView>
  </sheetViews>
  <sheetFormatPr defaultRowHeight="13.5"/>
  <cols>
    <col min="1" max="1" width="5.140625" style="3" customWidth="1"/>
    <col min="2" max="5" width="9.140625" style="3"/>
    <col min="6" max="6" width="11" style="3" customWidth="1"/>
    <col min="7" max="7" width="9.140625" style="3"/>
    <col min="8" max="8" width="10.7109375" style="3" customWidth="1"/>
    <col min="9" max="11" width="9.140625" style="3"/>
    <col min="12" max="12" width="34.5703125" style="3" customWidth="1"/>
    <col min="13" max="13" width="13.85546875" style="3" customWidth="1"/>
    <col min="14" max="16384" width="9.140625" style="3"/>
  </cols>
  <sheetData>
    <row r="1" spans="1:14" ht="20.25" customHeight="1">
      <c r="M1" s="21" t="s">
        <v>136</v>
      </c>
    </row>
    <row r="2" spans="1:14" ht="20.25" customHeight="1">
      <c r="M2" s="21"/>
    </row>
    <row r="3" spans="1:14" ht="20.25" customHeight="1">
      <c r="M3" s="21"/>
    </row>
    <row r="5" spans="1:14" ht="17.25">
      <c r="A5" s="22"/>
      <c r="C5" s="2"/>
      <c r="D5" s="2"/>
      <c r="L5" s="18"/>
    </row>
    <row r="6" spans="1:14">
      <c r="A6" s="22"/>
      <c r="C6" s="2"/>
      <c r="D6" s="2"/>
    </row>
    <row r="7" spans="1:14" ht="25.5" customHeight="1">
      <c r="A7" s="1" t="s">
        <v>133</v>
      </c>
      <c r="B7" s="1"/>
      <c r="C7" s="1"/>
      <c r="D7" s="1"/>
      <c r="E7" s="1"/>
      <c r="F7" s="1"/>
      <c r="G7" s="1"/>
      <c r="H7" s="1"/>
      <c r="I7" s="1"/>
      <c r="J7" s="1"/>
      <c r="K7" s="1"/>
      <c r="L7" s="1"/>
      <c r="M7" s="1"/>
    </row>
    <row r="8" spans="1:14" ht="47.25" customHeight="1">
      <c r="A8" s="1" t="s">
        <v>134</v>
      </c>
      <c r="B8" s="1"/>
      <c r="C8" s="1"/>
      <c r="D8" s="1"/>
      <c r="E8" s="1"/>
      <c r="F8" s="1"/>
      <c r="G8" s="1"/>
      <c r="H8" s="1"/>
      <c r="I8" s="1"/>
      <c r="J8" s="1"/>
      <c r="K8" s="1"/>
      <c r="L8" s="1"/>
      <c r="M8" s="1"/>
      <c r="N8" s="19"/>
    </row>
    <row r="9" spans="1:14" ht="39.75" customHeight="1">
      <c r="A9" s="23" t="s">
        <v>137</v>
      </c>
      <c r="B9" s="23"/>
      <c r="C9" s="23"/>
      <c r="D9" s="23"/>
      <c r="E9" s="23"/>
      <c r="F9" s="23"/>
      <c r="G9" s="23"/>
      <c r="H9" s="23"/>
      <c r="I9" s="23"/>
      <c r="J9" s="23"/>
      <c r="K9" s="23"/>
      <c r="L9" s="23"/>
      <c r="M9" s="23"/>
    </row>
    <row r="10" spans="1:14" ht="23.25" customHeight="1">
      <c r="A10" s="1" t="s">
        <v>138</v>
      </c>
      <c r="B10" s="1"/>
      <c r="C10" s="1"/>
      <c r="D10" s="1"/>
      <c r="E10" s="1"/>
      <c r="F10" s="1"/>
      <c r="G10" s="1"/>
      <c r="H10" s="1"/>
      <c r="I10" s="1"/>
      <c r="J10" s="1"/>
      <c r="K10" s="1"/>
      <c r="L10" s="1"/>
      <c r="M10" s="1"/>
    </row>
    <row r="11" spans="1:14" ht="17.25">
      <c r="A11" s="17"/>
      <c r="B11" s="17"/>
      <c r="C11" s="17"/>
      <c r="D11" s="17"/>
      <c r="E11" s="17"/>
      <c r="F11" s="17"/>
      <c r="G11" s="17"/>
      <c r="H11" s="17"/>
      <c r="I11" s="17"/>
      <c r="J11" s="17"/>
      <c r="K11" s="17"/>
      <c r="L11" s="17"/>
    </row>
    <row r="12" spans="1:14" ht="15.75" customHeight="1">
      <c r="A12" s="17"/>
      <c r="B12" s="17"/>
      <c r="C12" s="17"/>
      <c r="D12" s="17"/>
      <c r="E12" s="17"/>
      <c r="F12" s="17"/>
      <c r="G12" s="17"/>
      <c r="H12" s="17"/>
      <c r="I12" s="17"/>
      <c r="J12" s="17"/>
      <c r="K12" s="17"/>
      <c r="L12" s="17"/>
    </row>
  </sheetData>
  <mergeCells count="5">
    <mergeCell ref="A10:M10"/>
    <mergeCell ref="A5:A6"/>
    <mergeCell ref="A7:M7"/>
    <mergeCell ref="A8:M8"/>
    <mergeCell ref="A9:M9"/>
  </mergeCells>
  <phoneticPr fontId="26" type="noConversion"/>
  <pageMargins left="0.2" right="0.2" top="0.49" bottom="0.51" header="0.19" footer="0.25"/>
  <pageSetup paperSize="9" scale="97" firstPageNumber="2000" orientation="landscape" useFirstPageNumber="1" horizontalDpi="1200" verticalDpi="1200" r:id="rId1"/>
  <headerFooter alignWithMargins="0">
    <oddFooter>&amp;L&amp;"GHEA Grapalat,Regular"&amp;8Հայաստանի Հանրապետության ֆինանսների նախարարություն&amp;R&amp;"GHEA Grapalat,Regular"&amp;8&amp;F &amp;P էջ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72"/>
  <sheetViews>
    <sheetView tabSelected="1" topLeftCell="A72" zoomScaleNormal="100" zoomScaleSheetLayoutView="100" workbookViewId="0">
      <selection activeCell="Q19" sqref="Q1:Q65536"/>
    </sheetView>
  </sheetViews>
  <sheetFormatPr defaultColWidth="0" defaultRowHeight="13.5"/>
  <cols>
    <col min="1" max="1" width="7.140625" style="13" customWidth="1"/>
    <col min="2" max="2" width="2.85546875" style="13" customWidth="1"/>
    <col min="3" max="3" width="4.7109375" style="13" customWidth="1"/>
    <col min="4" max="4" width="5" style="13" customWidth="1"/>
    <col min="5" max="5" width="4.85546875" style="13" customWidth="1"/>
    <col min="6" max="6" width="3.42578125" style="14" customWidth="1"/>
    <col min="7" max="7" width="3.5703125" style="13" customWidth="1"/>
    <col min="8" max="8" width="18" style="15" customWidth="1"/>
    <col min="9" max="9" width="41.7109375" style="15" customWidth="1"/>
    <col min="10" max="10" width="12.42578125" style="15" customWidth="1"/>
    <col min="11" max="11" width="13.28515625" style="13" customWidth="1"/>
    <col min="12" max="12" width="10.28515625" style="15" customWidth="1"/>
    <col min="13" max="13" width="14.85546875" style="15" customWidth="1"/>
    <col min="14" max="15" width="10.7109375" style="15" customWidth="1"/>
    <col min="16" max="16" width="17.5703125" style="13" customWidth="1"/>
    <col min="17" max="17" width="12.42578125" style="13" customWidth="1"/>
    <col min="18" max="18" width="10.7109375" style="13" customWidth="1"/>
    <col min="19" max="19" width="12.140625" style="16" customWidth="1"/>
    <col min="20" max="20" width="12.7109375" style="13" customWidth="1"/>
    <col min="21" max="21" width="11" style="16" customWidth="1"/>
    <col min="22" max="22" width="29.85546875" style="13" customWidth="1"/>
    <col min="23" max="23" width="30.28515625" style="13" customWidth="1"/>
    <col min="24" max="24" width="20" style="13" customWidth="1"/>
    <col min="25" max="25" width="21.5703125" style="13" customWidth="1"/>
    <col min="26" max="26" width="15.5703125" style="4" customWidth="1"/>
    <col min="27" max="39" width="0" style="4" hidden="1" customWidth="1"/>
    <col min="40" max="16384" width="0" style="4" hidden="1"/>
  </cols>
  <sheetData>
    <row r="1" spans="1:39" ht="27.75" customHeight="1">
      <c r="A1" s="25" t="s">
        <v>93</v>
      </c>
      <c r="B1" s="25" t="s">
        <v>34</v>
      </c>
      <c r="C1" s="24" t="s">
        <v>35</v>
      </c>
      <c r="D1" s="24"/>
      <c r="E1" s="24"/>
      <c r="F1" s="25" t="s">
        <v>36</v>
      </c>
      <c r="G1" s="25" t="s">
        <v>37</v>
      </c>
      <c r="H1" s="24" t="s">
        <v>95</v>
      </c>
      <c r="I1" s="24" t="s">
        <v>38</v>
      </c>
      <c r="J1" s="24" t="s">
        <v>39</v>
      </c>
      <c r="K1" s="24" t="s">
        <v>40</v>
      </c>
      <c r="L1" s="24"/>
      <c r="M1" s="24"/>
      <c r="N1" s="24"/>
      <c r="O1" s="24"/>
      <c r="P1" s="24"/>
      <c r="Q1" s="24" t="s">
        <v>41</v>
      </c>
      <c r="R1" s="24"/>
      <c r="S1" s="24"/>
      <c r="T1" s="24"/>
      <c r="U1" s="24"/>
      <c r="V1" s="24"/>
      <c r="W1" s="24" t="s">
        <v>42</v>
      </c>
      <c r="X1" s="24"/>
      <c r="Y1" s="24"/>
    </row>
    <row r="2" spans="1:39" ht="114.75" customHeight="1">
      <c r="A2" s="25"/>
      <c r="B2" s="25"/>
      <c r="C2" s="5" t="s">
        <v>35</v>
      </c>
      <c r="D2" s="24" t="s">
        <v>94</v>
      </c>
      <c r="E2" s="24"/>
      <c r="F2" s="25"/>
      <c r="G2" s="25"/>
      <c r="H2" s="24"/>
      <c r="I2" s="24"/>
      <c r="J2" s="24"/>
      <c r="K2" s="6" t="s">
        <v>43</v>
      </c>
      <c r="L2" s="5" t="s">
        <v>96</v>
      </c>
      <c r="M2" s="5" t="s">
        <v>45</v>
      </c>
      <c r="N2" s="5" t="s">
        <v>46</v>
      </c>
      <c r="O2" s="5" t="s">
        <v>47</v>
      </c>
      <c r="P2" s="5" t="s">
        <v>48</v>
      </c>
      <c r="Q2" s="5" t="s">
        <v>49</v>
      </c>
      <c r="R2" s="5" t="s">
        <v>44</v>
      </c>
      <c r="S2" s="5" t="s">
        <v>50</v>
      </c>
      <c r="T2" s="5" t="s">
        <v>51</v>
      </c>
      <c r="U2" s="5" t="s">
        <v>52</v>
      </c>
      <c r="V2" s="5" t="s">
        <v>53</v>
      </c>
      <c r="W2" s="5" t="s">
        <v>54</v>
      </c>
      <c r="X2" s="5" t="s">
        <v>55</v>
      </c>
      <c r="Y2" s="5" t="s">
        <v>56</v>
      </c>
    </row>
    <row r="3" spans="1:39">
      <c r="A3" s="7" t="s">
        <v>8</v>
      </c>
      <c r="B3" s="7" t="s">
        <v>16</v>
      </c>
      <c r="C3" s="7" t="s">
        <v>5</v>
      </c>
      <c r="D3" s="7" t="s">
        <v>57</v>
      </c>
      <c r="E3" s="7" t="s">
        <v>14</v>
      </c>
      <c r="F3" s="7" t="s">
        <v>58</v>
      </c>
      <c r="G3" s="8" t="s">
        <v>59</v>
      </c>
      <c r="H3" s="8" t="s">
        <v>0</v>
      </c>
      <c r="I3" s="8" t="s">
        <v>60</v>
      </c>
      <c r="J3" s="8" t="s">
        <v>61</v>
      </c>
      <c r="K3" s="8" t="s">
        <v>18</v>
      </c>
      <c r="L3" s="8" t="s">
        <v>19</v>
      </c>
      <c r="M3" s="8" t="s">
        <v>20</v>
      </c>
      <c r="N3" s="8" t="s">
        <v>21</v>
      </c>
      <c r="O3" s="8" t="s">
        <v>22</v>
      </c>
      <c r="P3" s="8" t="s">
        <v>23</v>
      </c>
      <c r="Q3" s="8" t="s">
        <v>24</v>
      </c>
      <c r="R3" s="8" t="s">
        <v>25</v>
      </c>
      <c r="S3" s="8" t="s">
        <v>26</v>
      </c>
      <c r="T3" s="8" t="s">
        <v>27</v>
      </c>
      <c r="U3" s="8" t="s">
        <v>28</v>
      </c>
      <c r="V3" s="8" t="s">
        <v>29</v>
      </c>
      <c r="W3" s="8" t="s">
        <v>30</v>
      </c>
      <c r="X3" s="8" t="s">
        <v>31</v>
      </c>
      <c r="Y3" s="8" t="s">
        <v>32</v>
      </c>
    </row>
    <row r="4" spans="1:39" ht="135" customHeight="1">
      <c r="A4" s="20">
        <v>104005</v>
      </c>
      <c r="B4" s="20">
        <v>1</v>
      </c>
      <c r="C4" s="20">
        <v>1001</v>
      </c>
      <c r="D4" s="20" t="s">
        <v>97</v>
      </c>
      <c r="E4" s="20" t="s">
        <v>98</v>
      </c>
      <c r="F4" s="20"/>
      <c r="G4" s="20"/>
      <c r="H4" s="10" t="s">
        <v>88</v>
      </c>
      <c r="I4" s="10"/>
      <c r="J4" s="10"/>
      <c r="K4" s="20"/>
      <c r="L4" s="20"/>
      <c r="M4" s="20"/>
      <c r="N4" s="20"/>
      <c r="O4" s="20"/>
      <c r="P4" s="10"/>
      <c r="Q4" s="9">
        <v>1518862</v>
      </c>
      <c r="R4" s="9"/>
      <c r="S4" s="9">
        <f>Q4+R4</f>
        <v>1518862</v>
      </c>
      <c r="T4" s="9">
        <f>280439.75+1213697.07</f>
        <v>1494136.82</v>
      </c>
      <c r="U4" s="9">
        <f>T4-S4</f>
        <v>-24725.179999999935</v>
      </c>
      <c r="V4" s="10" t="s">
        <v>129</v>
      </c>
      <c r="W4" s="10" t="s">
        <v>85</v>
      </c>
      <c r="X4" s="10" t="s">
        <v>86</v>
      </c>
      <c r="Y4" s="10" t="s">
        <v>87</v>
      </c>
    </row>
    <row r="5" spans="1:39" ht="89.25" customHeight="1">
      <c r="A5" s="20">
        <v>104005</v>
      </c>
      <c r="B5" s="20">
        <v>1</v>
      </c>
      <c r="C5" s="20">
        <v>1001</v>
      </c>
      <c r="D5" s="20" t="s">
        <v>97</v>
      </c>
      <c r="E5" s="20" t="s">
        <v>98</v>
      </c>
      <c r="F5" s="20">
        <v>1</v>
      </c>
      <c r="G5" s="20"/>
      <c r="H5" s="10"/>
      <c r="I5" s="10" t="s">
        <v>62</v>
      </c>
      <c r="J5" s="10" t="s">
        <v>3</v>
      </c>
      <c r="K5" s="20">
        <v>3</v>
      </c>
      <c r="L5" s="20"/>
      <c r="M5" s="20">
        <f>K5+L5</f>
        <v>3</v>
      </c>
      <c r="N5" s="20">
        <f>38+31+66+42</f>
        <v>177</v>
      </c>
      <c r="O5" s="20">
        <f>N5-M5</f>
        <v>174</v>
      </c>
      <c r="P5" s="10"/>
      <c r="Q5" s="9"/>
      <c r="R5" s="9"/>
      <c r="S5" s="9">
        <f t="shared" ref="S5:S68" si="0">Q5+R5</f>
        <v>0</v>
      </c>
      <c r="T5" s="9"/>
      <c r="U5" s="9">
        <f t="shared" ref="U5:U68" si="1">T5-S5</f>
        <v>0</v>
      </c>
      <c r="V5" s="10"/>
      <c r="W5" s="10"/>
      <c r="X5" s="10"/>
      <c r="Y5" s="10"/>
      <c r="Z5" s="11"/>
      <c r="AA5" s="4" t="str">
        <f>SUBSTITUTE(F5,",","")</f>
        <v>1</v>
      </c>
      <c r="AI5" s="4">
        <v>1</v>
      </c>
      <c r="AJ5" s="12" t="s">
        <v>0</v>
      </c>
      <c r="AK5" s="12" t="s">
        <v>1</v>
      </c>
      <c r="AL5" s="12" t="s">
        <v>1</v>
      </c>
      <c r="AM5" s="12" t="s">
        <v>2</v>
      </c>
    </row>
    <row r="6" spans="1:39" ht="172.5" customHeight="1">
      <c r="A6" s="20">
        <v>104005</v>
      </c>
      <c r="B6" s="20">
        <v>1</v>
      </c>
      <c r="C6" s="20">
        <v>1001</v>
      </c>
      <c r="D6" s="20" t="s">
        <v>97</v>
      </c>
      <c r="E6" s="20" t="s">
        <v>98</v>
      </c>
      <c r="F6" s="20">
        <v>1</v>
      </c>
      <c r="G6" s="20"/>
      <c r="H6" s="10"/>
      <c r="I6" s="10" t="s">
        <v>89</v>
      </c>
      <c r="J6" s="10"/>
      <c r="K6" s="20">
        <v>480</v>
      </c>
      <c r="L6" s="20"/>
      <c r="M6" s="20">
        <f t="shared" ref="M6:M20" si="2">K6+L6</f>
        <v>480</v>
      </c>
      <c r="N6" s="20">
        <f>160+204+171+214</f>
        <v>749</v>
      </c>
      <c r="O6" s="20">
        <f t="shared" ref="O6:O20" si="3">N6-M6</f>
        <v>269</v>
      </c>
      <c r="P6" s="10"/>
      <c r="Q6" s="9"/>
      <c r="R6" s="9"/>
      <c r="S6" s="9">
        <f t="shared" si="0"/>
        <v>0</v>
      </c>
      <c r="T6" s="9"/>
      <c r="U6" s="9">
        <f t="shared" si="1"/>
        <v>0</v>
      </c>
      <c r="V6" s="10"/>
      <c r="W6" s="10"/>
      <c r="X6" s="10"/>
      <c r="Y6" s="10"/>
      <c r="AJ6" s="12" t="s">
        <v>7</v>
      </c>
      <c r="AK6" s="12" t="s">
        <v>8</v>
      </c>
      <c r="AL6" s="12" t="s">
        <v>9</v>
      </c>
      <c r="AM6" s="12" t="s">
        <v>4</v>
      </c>
    </row>
    <row r="7" spans="1:39" ht="105" customHeight="1">
      <c r="A7" s="20">
        <v>104005</v>
      </c>
      <c r="B7" s="20">
        <v>1</v>
      </c>
      <c r="C7" s="20">
        <v>1001</v>
      </c>
      <c r="D7" s="20" t="s">
        <v>97</v>
      </c>
      <c r="E7" s="20" t="s">
        <v>98</v>
      </c>
      <c r="F7" s="20">
        <v>1</v>
      </c>
      <c r="G7" s="20"/>
      <c r="H7" s="10"/>
      <c r="I7" s="10" t="s">
        <v>63</v>
      </c>
      <c r="J7" s="10"/>
      <c r="K7" s="20">
        <v>230</v>
      </c>
      <c r="L7" s="20"/>
      <c r="M7" s="20">
        <f t="shared" si="2"/>
        <v>230</v>
      </c>
      <c r="N7" s="20">
        <f>289+408+377+497</f>
        <v>1571</v>
      </c>
      <c r="O7" s="20">
        <f t="shared" si="3"/>
        <v>1341</v>
      </c>
      <c r="P7" s="10"/>
      <c r="Q7" s="9"/>
      <c r="R7" s="9"/>
      <c r="S7" s="9">
        <f t="shared" si="0"/>
        <v>0</v>
      </c>
      <c r="T7" s="9"/>
      <c r="U7" s="9">
        <f t="shared" si="1"/>
        <v>0</v>
      </c>
      <c r="V7" s="10"/>
      <c r="W7" s="10"/>
      <c r="X7" s="10"/>
      <c r="Y7" s="10"/>
      <c r="AJ7" s="12" t="s">
        <v>11</v>
      </c>
      <c r="AK7" s="12" t="s">
        <v>11</v>
      </c>
      <c r="AL7" s="12" t="s">
        <v>12</v>
      </c>
      <c r="AM7" s="12"/>
    </row>
    <row r="8" spans="1:39" ht="132.75" customHeight="1">
      <c r="A8" s="20">
        <v>104005</v>
      </c>
      <c r="B8" s="20">
        <v>1</v>
      </c>
      <c r="C8" s="20">
        <v>1001</v>
      </c>
      <c r="D8" s="20" t="s">
        <v>97</v>
      </c>
      <c r="E8" s="20" t="s">
        <v>98</v>
      </c>
      <c r="F8" s="20">
        <v>1</v>
      </c>
      <c r="G8" s="20"/>
      <c r="H8" s="10"/>
      <c r="I8" s="10" t="s">
        <v>64</v>
      </c>
      <c r="J8" s="10"/>
      <c r="K8" s="20">
        <v>190</v>
      </c>
      <c r="L8" s="20"/>
      <c r="M8" s="20">
        <f t="shared" si="2"/>
        <v>190</v>
      </c>
      <c r="N8" s="20">
        <f>343+1</f>
        <v>344</v>
      </c>
      <c r="O8" s="20">
        <f t="shared" si="3"/>
        <v>154</v>
      </c>
      <c r="P8" s="10"/>
      <c r="Q8" s="9"/>
      <c r="R8" s="9"/>
      <c r="S8" s="9">
        <f t="shared" si="0"/>
        <v>0</v>
      </c>
      <c r="T8" s="9"/>
      <c r="U8" s="9">
        <f t="shared" si="1"/>
        <v>0</v>
      </c>
      <c r="V8" s="10"/>
      <c r="W8" s="10"/>
      <c r="X8" s="10"/>
      <c r="Y8" s="10"/>
      <c r="AJ8" s="12"/>
      <c r="AK8" s="12" t="s">
        <v>7</v>
      </c>
      <c r="AL8" s="12" t="s">
        <v>13</v>
      </c>
      <c r="AM8" s="12"/>
    </row>
    <row r="9" spans="1:39" ht="144" customHeight="1">
      <c r="A9" s="20">
        <v>104005</v>
      </c>
      <c r="B9" s="20">
        <v>1</v>
      </c>
      <c r="C9" s="20">
        <v>1001</v>
      </c>
      <c r="D9" s="20" t="s">
        <v>97</v>
      </c>
      <c r="E9" s="20" t="s">
        <v>98</v>
      </c>
      <c r="F9" s="20">
        <v>1</v>
      </c>
      <c r="G9" s="20"/>
      <c r="H9" s="10"/>
      <c r="I9" s="10" t="s">
        <v>65</v>
      </c>
      <c r="J9" s="10"/>
      <c r="K9" s="20">
        <v>2700</v>
      </c>
      <c r="L9" s="20"/>
      <c r="M9" s="20">
        <f t="shared" si="2"/>
        <v>2700</v>
      </c>
      <c r="N9" s="20">
        <f>733+708+724+720</f>
        <v>2885</v>
      </c>
      <c r="O9" s="20">
        <f t="shared" si="3"/>
        <v>185</v>
      </c>
      <c r="P9" s="10"/>
      <c r="Q9" s="9"/>
      <c r="R9" s="9"/>
      <c r="S9" s="9">
        <f t="shared" si="0"/>
        <v>0</v>
      </c>
      <c r="T9" s="9"/>
      <c r="U9" s="9">
        <f t="shared" si="1"/>
        <v>0</v>
      </c>
      <c r="V9" s="10"/>
      <c r="W9" s="10"/>
      <c r="X9" s="10"/>
      <c r="Y9" s="10"/>
      <c r="AJ9" s="12"/>
      <c r="AK9" s="12" t="s">
        <v>14</v>
      </c>
      <c r="AL9" s="12" t="s">
        <v>8</v>
      </c>
      <c r="AM9" s="12"/>
    </row>
    <row r="10" spans="1:39" ht="94.5">
      <c r="A10" s="20">
        <v>104005</v>
      </c>
      <c r="B10" s="20">
        <v>1</v>
      </c>
      <c r="C10" s="20">
        <v>1001</v>
      </c>
      <c r="D10" s="20" t="s">
        <v>97</v>
      </c>
      <c r="E10" s="20" t="s">
        <v>98</v>
      </c>
      <c r="F10" s="20">
        <v>1</v>
      </c>
      <c r="G10" s="20"/>
      <c r="H10" s="10"/>
      <c r="I10" s="10" t="s">
        <v>66</v>
      </c>
      <c r="J10" s="10"/>
      <c r="K10" s="20">
        <v>20</v>
      </c>
      <c r="L10" s="20"/>
      <c r="M10" s="20">
        <f t="shared" si="2"/>
        <v>20</v>
      </c>
      <c r="N10" s="20">
        <f>8+8+19+25</f>
        <v>60</v>
      </c>
      <c r="O10" s="20">
        <f t="shared" si="3"/>
        <v>40</v>
      </c>
      <c r="P10" s="10"/>
      <c r="Q10" s="9"/>
      <c r="R10" s="9"/>
      <c r="S10" s="9">
        <f t="shared" si="0"/>
        <v>0</v>
      </c>
      <c r="T10" s="9"/>
      <c r="U10" s="9">
        <f t="shared" si="1"/>
        <v>0</v>
      </c>
      <c r="V10" s="10"/>
      <c r="W10" s="10"/>
      <c r="X10" s="10"/>
      <c r="Y10" s="10"/>
      <c r="AJ10" s="12"/>
      <c r="AK10" s="12" t="s">
        <v>2</v>
      </c>
      <c r="AL10" s="12" t="s">
        <v>15</v>
      </c>
      <c r="AM10" s="12"/>
    </row>
    <row r="11" spans="1:39" ht="104.25" customHeight="1">
      <c r="A11" s="20">
        <v>104005</v>
      </c>
      <c r="B11" s="20">
        <v>1</v>
      </c>
      <c r="C11" s="20">
        <v>1001</v>
      </c>
      <c r="D11" s="20" t="s">
        <v>97</v>
      </c>
      <c r="E11" s="20" t="s">
        <v>98</v>
      </c>
      <c r="F11" s="20">
        <v>1</v>
      </c>
      <c r="G11" s="20"/>
      <c r="H11" s="10"/>
      <c r="I11" s="10" t="s">
        <v>67</v>
      </c>
      <c r="J11" s="10"/>
      <c r="K11" s="20">
        <v>25</v>
      </c>
      <c r="L11" s="20"/>
      <c r="M11" s="20">
        <f t="shared" si="2"/>
        <v>25</v>
      </c>
      <c r="N11" s="20">
        <f>10+8+6+9</f>
        <v>33</v>
      </c>
      <c r="O11" s="20">
        <f t="shared" si="3"/>
        <v>8</v>
      </c>
      <c r="P11" s="10"/>
      <c r="Q11" s="9"/>
      <c r="R11" s="9"/>
      <c r="S11" s="9">
        <f t="shared" si="0"/>
        <v>0</v>
      </c>
      <c r="T11" s="9"/>
      <c r="U11" s="9">
        <f t="shared" si="1"/>
        <v>0</v>
      </c>
      <c r="V11" s="10"/>
      <c r="W11" s="10"/>
      <c r="X11" s="10"/>
      <c r="Y11" s="10"/>
      <c r="AJ11" s="12"/>
      <c r="AK11" s="12" t="s">
        <v>13</v>
      </c>
      <c r="AL11" s="12" t="s">
        <v>2</v>
      </c>
      <c r="AM11" s="12"/>
    </row>
    <row r="12" spans="1:39" ht="94.5" customHeight="1">
      <c r="A12" s="20">
        <v>104005</v>
      </c>
      <c r="B12" s="20">
        <v>1</v>
      </c>
      <c r="C12" s="20">
        <v>1001</v>
      </c>
      <c r="D12" s="20" t="s">
        <v>97</v>
      </c>
      <c r="E12" s="20" t="s">
        <v>98</v>
      </c>
      <c r="F12" s="20">
        <v>1</v>
      </c>
      <c r="G12" s="20"/>
      <c r="H12" s="10"/>
      <c r="I12" s="10" t="s">
        <v>68</v>
      </c>
      <c r="J12" s="10"/>
      <c r="K12" s="20">
        <v>850</v>
      </c>
      <c r="L12" s="20"/>
      <c r="M12" s="20">
        <f t="shared" si="2"/>
        <v>850</v>
      </c>
      <c r="N12" s="20">
        <f>348+471+405+490</f>
        <v>1714</v>
      </c>
      <c r="O12" s="20">
        <f t="shared" si="3"/>
        <v>864</v>
      </c>
      <c r="P12" s="10"/>
      <c r="Q12" s="9"/>
      <c r="R12" s="9"/>
      <c r="S12" s="9">
        <f t="shared" si="0"/>
        <v>0</v>
      </c>
      <c r="T12" s="9"/>
      <c r="U12" s="9">
        <f t="shared" si="1"/>
        <v>0</v>
      </c>
      <c r="V12" s="10"/>
      <c r="W12" s="10"/>
      <c r="X12" s="10"/>
      <c r="Y12" s="10"/>
      <c r="AJ12" s="12"/>
      <c r="AK12" s="12" t="s">
        <v>16</v>
      </c>
      <c r="AL12" s="12" t="s">
        <v>7</v>
      </c>
      <c r="AM12" s="12"/>
    </row>
    <row r="13" spans="1:39" ht="105" customHeight="1">
      <c r="A13" s="20">
        <v>104005</v>
      </c>
      <c r="B13" s="20">
        <v>1</v>
      </c>
      <c r="C13" s="20">
        <v>1001</v>
      </c>
      <c r="D13" s="20" t="s">
        <v>97</v>
      </c>
      <c r="E13" s="20" t="s">
        <v>98</v>
      </c>
      <c r="F13" s="20">
        <v>1</v>
      </c>
      <c r="G13" s="20"/>
      <c r="H13" s="10"/>
      <c r="I13" s="10" t="s">
        <v>69</v>
      </c>
      <c r="J13" s="10"/>
      <c r="K13" s="20">
        <v>57</v>
      </c>
      <c r="L13" s="20"/>
      <c r="M13" s="20">
        <f t="shared" si="2"/>
        <v>57</v>
      </c>
      <c r="N13" s="20">
        <f>137+1</f>
        <v>138</v>
      </c>
      <c r="O13" s="20">
        <f t="shared" si="3"/>
        <v>81</v>
      </c>
      <c r="P13" s="10"/>
      <c r="Q13" s="9"/>
      <c r="R13" s="9"/>
      <c r="S13" s="9">
        <f t="shared" si="0"/>
        <v>0</v>
      </c>
      <c r="T13" s="9"/>
      <c r="U13" s="9">
        <f t="shared" si="1"/>
        <v>0</v>
      </c>
      <c r="V13" s="10"/>
      <c r="W13" s="10"/>
      <c r="X13" s="10"/>
      <c r="Y13" s="10"/>
      <c r="AJ13" s="12"/>
      <c r="AK13" s="12"/>
      <c r="AL13" s="12" t="s">
        <v>17</v>
      </c>
      <c r="AM13" s="12"/>
    </row>
    <row r="14" spans="1:39" ht="188.25" customHeight="1">
      <c r="A14" s="20">
        <v>104005</v>
      </c>
      <c r="B14" s="20">
        <v>1</v>
      </c>
      <c r="C14" s="20">
        <v>1001</v>
      </c>
      <c r="D14" s="20" t="s">
        <v>97</v>
      </c>
      <c r="E14" s="20" t="s">
        <v>98</v>
      </c>
      <c r="F14" s="20">
        <v>1</v>
      </c>
      <c r="G14" s="20"/>
      <c r="H14" s="10"/>
      <c r="I14" s="10" t="s">
        <v>110</v>
      </c>
      <c r="J14" s="10"/>
      <c r="K14" s="20">
        <v>85600</v>
      </c>
      <c r="L14" s="20"/>
      <c r="M14" s="20">
        <f t="shared" si="2"/>
        <v>85600</v>
      </c>
      <c r="N14" s="20">
        <f>(20049+1665)+(26254+2294)+28546+20930</f>
        <v>99738</v>
      </c>
      <c r="O14" s="20">
        <f t="shared" si="3"/>
        <v>14138</v>
      </c>
      <c r="P14" s="10"/>
      <c r="Q14" s="9"/>
      <c r="R14" s="9"/>
      <c r="S14" s="9">
        <f t="shared" si="0"/>
        <v>0</v>
      </c>
      <c r="T14" s="9"/>
      <c r="U14" s="9">
        <f t="shared" si="1"/>
        <v>0</v>
      </c>
      <c r="V14" s="10"/>
      <c r="W14" s="10"/>
      <c r="X14" s="10"/>
      <c r="Y14" s="10"/>
      <c r="AJ14" s="12"/>
      <c r="AK14" s="12"/>
      <c r="AL14" s="12"/>
      <c r="AM14" s="12"/>
    </row>
    <row r="15" spans="1:39" ht="91.5" customHeight="1">
      <c r="A15" s="20">
        <v>104005</v>
      </c>
      <c r="B15" s="20">
        <v>1</v>
      </c>
      <c r="C15" s="20">
        <v>1001</v>
      </c>
      <c r="D15" s="20" t="s">
        <v>97</v>
      </c>
      <c r="E15" s="20" t="s">
        <v>98</v>
      </c>
      <c r="F15" s="20">
        <v>1</v>
      </c>
      <c r="G15" s="20"/>
      <c r="H15" s="10"/>
      <c r="I15" s="10" t="s">
        <v>70</v>
      </c>
      <c r="J15" s="10"/>
      <c r="K15" s="20">
        <v>1265</v>
      </c>
      <c r="L15" s="20"/>
      <c r="M15" s="20">
        <f t="shared" si="2"/>
        <v>1265</v>
      </c>
      <c r="N15" s="20">
        <f>1301+5+4+2</f>
        <v>1312</v>
      </c>
      <c r="O15" s="20">
        <f t="shared" si="3"/>
        <v>47</v>
      </c>
      <c r="P15" s="10"/>
      <c r="Q15" s="9"/>
      <c r="R15" s="9"/>
      <c r="S15" s="9">
        <f t="shared" si="0"/>
        <v>0</v>
      </c>
      <c r="T15" s="9"/>
      <c r="U15" s="9">
        <f t="shared" si="1"/>
        <v>0</v>
      </c>
      <c r="V15" s="10"/>
      <c r="W15" s="10"/>
      <c r="X15" s="10"/>
      <c r="Y15" s="10"/>
      <c r="AJ15" s="12"/>
      <c r="AK15" s="12"/>
      <c r="AL15" s="12"/>
      <c r="AM15" s="12"/>
    </row>
    <row r="16" spans="1:39" ht="161.25" customHeight="1">
      <c r="A16" s="20">
        <v>104005</v>
      </c>
      <c r="B16" s="20">
        <v>1</v>
      </c>
      <c r="C16" s="20">
        <v>1001</v>
      </c>
      <c r="D16" s="20" t="s">
        <v>97</v>
      </c>
      <c r="E16" s="20" t="s">
        <v>98</v>
      </c>
      <c r="F16" s="20">
        <v>1</v>
      </c>
      <c r="G16" s="20"/>
      <c r="H16" s="10"/>
      <c r="I16" s="10" t="s">
        <v>71</v>
      </c>
      <c r="J16" s="10"/>
      <c r="K16" s="20">
        <v>110</v>
      </c>
      <c r="L16" s="20"/>
      <c r="M16" s="20">
        <f t="shared" si="2"/>
        <v>110</v>
      </c>
      <c r="N16" s="20">
        <f>21+29+25+22</f>
        <v>97</v>
      </c>
      <c r="O16" s="20">
        <f t="shared" si="3"/>
        <v>-13</v>
      </c>
      <c r="P16" s="10"/>
      <c r="Q16" s="9"/>
      <c r="R16" s="9"/>
      <c r="S16" s="9">
        <f t="shared" si="0"/>
        <v>0</v>
      </c>
      <c r="T16" s="9"/>
      <c r="U16" s="9">
        <f t="shared" si="1"/>
        <v>0</v>
      </c>
      <c r="V16" s="10"/>
      <c r="W16" s="10"/>
      <c r="X16" s="10"/>
      <c r="Y16" s="10"/>
      <c r="AJ16" s="12"/>
      <c r="AK16" s="12"/>
      <c r="AL16" s="12"/>
      <c r="AM16" s="12"/>
    </row>
    <row r="17" spans="1:39" ht="18.75" customHeight="1">
      <c r="A17" s="20">
        <v>104005</v>
      </c>
      <c r="B17" s="20">
        <v>1</v>
      </c>
      <c r="C17" s="20">
        <v>1001</v>
      </c>
      <c r="D17" s="20" t="s">
        <v>97</v>
      </c>
      <c r="E17" s="20" t="s">
        <v>98</v>
      </c>
      <c r="F17" s="20"/>
      <c r="G17" s="20"/>
      <c r="H17" s="10"/>
      <c r="I17" s="10" t="s">
        <v>72</v>
      </c>
      <c r="J17" s="10" t="s">
        <v>6</v>
      </c>
      <c r="K17" s="20"/>
      <c r="L17" s="20"/>
      <c r="M17" s="20">
        <f t="shared" si="2"/>
        <v>0</v>
      </c>
      <c r="N17" s="20"/>
      <c r="O17" s="20">
        <f t="shared" si="3"/>
        <v>0</v>
      </c>
      <c r="P17" s="10"/>
      <c r="Q17" s="9"/>
      <c r="R17" s="9"/>
      <c r="S17" s="9">
        <f t="shared" si="0"/>
        <v>0</v>
      </c>
      <c r="T17" s="9"/>
      <c r="U17" s="9">
        <f t="shared" si="1"/>
        <v>0</v>
      </c>
      <c r="V17" s="10"/>
      <c r="W17" s="10"/>
      <c r="X17" s="10"/>
      <c r="Y17" s="10"/>
      <c r="AJ17" s="12"/>
      <c r="AK17" s="12"/>
      <c r="AL17" s="12"/>
      <c r="AM17" s="12"/>
    </row>
    <row r="18" spans="1:39" ht="33" customHeight="1">
      <c r="A18" s="20">
        <v>104005</v>
      </c>
      <c r="B18" s="20">
        <v>1</v>
      </c>
      <c r="C18" s="20">
        <v>1001</v>
      </c>
      <c r="D18" s="20" t="s">
        <v>97</v>
      </c>
      <c r="E18" s="20" t="s">
        <v>98</v>
      </c>
      <c r="F18" s="20"/>
      <c r="G18" s="20"/>
      <c r="H18" s="10"/>
      <c r="I18" s="10" t="s">
        <v>72</v>
      </c>
      <c r="J18" s="10" t="s">
        <v>10</v>
      </c>
      <c r="K18" s="20"/>
      <c r="L18" s="20"/>
      <c r="M18" s="20">
        <f t="shared" si="2"/>
        <v>0</v>
      </c>
      <c r="N18" s="20"/>
      <c r="O18" s="20">
        <f t="shared" si="3"/>
        <v>0</v>
      </c>
      <c r="P18" s="10"/>
      <c r="Q18" s="9"/>
      <c r="R18" s="9"/>
      <c r="S18" s="9">
        <f t="shared" si="0"/>
        <v>0</v>
      </c>
      <c r="T18" s="9"/>
      <c r="U18" s="9">
        <f t="shared" si="1"/>
        <v>0</v>
      </c>
      <c r="V18" s="10"/>
      <c r="W18" s="10"/>
      <c r="X18" s="10"/>
      <c r="Y18" s="10"/>
    </row>
    <row r="19" spans="1:39" ht="115.5" customHeight="1">
      <c r="A19" s="20">
        <v>104005</v>
      </c>
      <c r="B19" s="20">
        <v>1</v>
      </c>
      <c r="C19" s="20">
        <v>1001</v>
      </c>
      <c r="D19" s="20" t="s">
        <v>97</v>
      </c>
      <c r="E19" s="20" t="s">
        <v>98</v>
      </c>
      <c r="F19" s="20"/>
      <c r="G19" s="20"/>
      <c r="H19" s="10" t="s">
        <v>88</v>
      </c>
      <c r="I19" s="10"/>
      <c r="J19" s="10"/>
      <c r="K19" s="20"/>
      <c r="L19" s="20"/>
      <c r="M19" s="20"/>
      <c r="N19" s="20"/>
      <c r="O19" s="20"/>
      <c r="P19" s="10"/>
      <c r="Q19" s="9"/>
      <c r="R19" s="9"/>
      <c r="S19" s="9">
        <f t="shared" si="0"/>
        <v>0</v>
      </c>
      <c r="T19" s="9"/>
      <c r="U19" s="9">
        <f t="shared" si="1"/>
        <v>0</v>
      </c>
      <c r="V19" s="10"/>
      <c r="W19" s="10"/>
      <c r="X19" s="10"/>
      <c r="Y19" s="10"/>
    </row>
    <row r="20" spans="1:39" ht="76.5" customHeight="1">
      <c r="A20" s="20">
        <v>104005</v>
      </c>
      <c r="B20" s="20">
        <v>1</v>
      </c>
      <c r="C20" s="20">
        <v>1001</v>
      </c>
      <c r="D20" s="20" t="s">
        <v>97</v>
      </c>
      <c r="E20" s="20" t="s">
        <v>98</v>
      </c>
      <c r="F20" s="20">
        <v>1</v>
      </c>
      <c r="G20" s="20"/>
      <c r="H20" s="10"/>
      <c r="I20" s="10" t="s">
        <v>111</v>
      </c>
      <c r="J20" s="10"/>
      <c r="K20" s="20"/>
      <c r="L20" s="20">
        <f>277+281+790+463</f>
        <v>1811</v>
      </c>
      <c r="M20" s="20">
        <f t="shared" si="2"/>
        <v>1811</v>
      </c>
      <c r="N20" s="20">
        <f>277+281+790+463</f>
        <v>1811</v>
      </c>
      <c r="O20" s="20">
        <f t="shared" si="3"/>
        <v>0</v>
      </c>
      <c r="P20" s="10"/>
      <c r="Q20" s="9"/>
      <c r="R20" s="9">
        <f>16465+17180+49775+28065</f>
        <v>111485</v>
      </c>
      <c r="S20" s="9">
        <f t="shared" si="0"/>
        <v>111485</v>
      </c>
      <c r="T20" s="9">
        <f>16465+17180+49775+28065</f>
        <v>111485</v>
      </c>
      <c r="U20" s="9">
        <f t="shared" si="1"/>
        <v>0</v>
      </c>
      <c r="V20" s="10"/>
      <c r="W20" s="10" t="s">
        <v>85</v>
      </c>
      <c r="X20" s="10" t="s">
        <v>86</v>
      </c>
      <c r="Y20" s="10" t="s">
        <v>87</v>
      </c>
    </row>
    <row r="21" spans="1:39">
      <c r="A21" s="20">
        <v>104005</v>
      </c>
      <c r="B21" s="20">
        <v>1</v>
      </c>
      <c r="C21" s="20">
        <v>1001</v>
      </c>
      <c r="D21" s="20" t="s">
        <v>97</v>
      </c>
      <c r="E21" s="20" t="s">
        <v>98</v>
      </c>
      <c r="F21" s="20"/>
      <c r="G21" s="20"/>
      <c r="H21" s="10"/>
      <c r="I21" s="10"/>
      <c r="J21" s="10"/>
      <c r="K21" s="20"/>
      <c r="L21" s="20"/>
      <c r="M21" s="20"/>
      <c r="N21" s="20"/>
      <c r="O21" s="20"/>
      <c r="P21" s="10"/>
      <c r="Q21" s="9"/>
      <c r="R21" s="9"/>
      <c r="S21" s="9">
        <f t="shared" si="0"/>
        <v>0</v>
      </c>
      <c r="T21" s="9"/>
      <c r="U21" s="9">
        <f t="shared" si="1"/>
        <v>0</v>
      </c>
      <c r="V21" s="10"/>
      <c r="W21" s="10"/>
      <c r="X21" s="10"/>
      <c r="Y21" s="10"/>
    </row>
    <row r="22" spans="1:39" ht="117" customHeight="1">
      <c r="A22" s="20">
        <v>104005</v>
      </c>
      <c r="B22" s="20">
        <v>1</v>
      </c>
      <c r="C22" s="20">
        <v>1001</v>
      </c>
      <c r="D22" s="20" t="s">
        <v>97</v>
      </c>
      <c r="E22" s="20" t="s">
        <v>98</v>
      </c>
      <c r="F22" s="20">
        <v>2</v>
      </c>
      <c r="G22" s="20"/>
      <c r="H22" s="10"/>
      <c r="I22" s="10" t="s">
        <v>115</v>
      </c>
      <c r="J22" s="10"/>
      <c r="K22" s="20"/>
      <c r="L22" s="20"/>
      <c r="M22" s="20"/>
      <c r="N22" s="20"/>
      <c r="O22" s="20"/>
      <c r="P22" s="10"/>
      <c r="Q22" s="9"/>
      <c r="R22" s="9">
        <v>20560.5</v>
      </c>
      <c r="S22" s="9">
        <f t="shared" si="0"/>
        <v>20560.5</v>
      </c>
      <c r="T22" s="9">
        <v>20560.5</v>
      </c>
      <c r="U22" s="9">
        <f t="shared" si="1"/>
        <v>0</v>
      </c>
      <c r="V22" s="10"/>
      <c r="W22" s="10" t="s">
        <v>85</v>
      </c>
      <c r="X22" s="10" t="s">
        <v>86</v>
      </c>
      <c r="Y22" s="10" t="s">
        <v>87</v>
      </c>
    </row>
    <row r="23" spans="1:39">
      <c r="A23" s="20">
        <v>104005</v>
      </c>
      <c r="B23" s="20">
        <v>1</v>
      </c>
      <c r="C23" s="20">
        <v>1001</v>
      </c>
      <c r="D23" s="20" t="s">
        <v>97</v>
      </c>
      <c r="E23" s="20" t="s">
        <v>98</v>
      </c>
      <c r="F23" s="20"/>
      <c r="G23" s="20"/>
      <c r="H23" s="10"/>
      <c r="I23" s="10"/>
      <c r="J23" s="10"/>
      <c r="K23" s="20"/>
      <c r="L23" s="20"/>
      <c r="M23" s="20"/>
      <c r="N23" s="20"/>
      <c r="O23" s="20"/>
      <c r="P23" s="10"/>
      <c r="Q23" s="9"/>
      <c r="R23" s="9"/>
      <c r="S23" s="9">
        <f t="shared" si="0"/>
        <v>0</v>
      </c>
      <c r="T23" s="9"/>
      <c r="U23" s="9">
        <f t="shared" si="1"/>
        <v>0</v>
      </c>
      <c r="V23" s="10"/>
      <c r="W23" s="10"/>
      <c r="X23" s="10"/>
      <c r="Y23" s="10"/>
    </row>
    <row r="24" spans="1:39" ht="31.5" customHeight="1">
      <c r="A24" s="20">
        <v>104005</v>
      </c>
      <c r="B24" s="20">
        <v>1</v>
      </c>
      <c r="C24" s="20">
        <v>1001</v>
      </c>
      <c r="D24" s="20" t="s">
        <v>99</v>
      </c>
      <c r="E24" s="20" t="s">
        <v>101</v>
      </c>
      <c r="F24" s="20">
        <v>1</v>
      </c>
      <c r="G24" s="20"/>
      <c r="H24" s="10" t="s">
        <v>119</v>
      </c>
      <c r="I24" s="10"/>
      <c r="J24" s="10"/>
      <c r="K24" s="20"/>
      <c r="L24" s="20"/>
      <c r="M24" s="20"/>
      <c r="N24" s="20"/>
      <c r="O24" s="20"/>
      <c r="P24" s="10"/>
      <c r="Q24" s="9"/>
      <c r="R24" s="9"/>
      <c r="S24" s="9">
        <f t="shared" si="0"/>
        <v>0</v>
      </c>
      <c r="T24" s="9"/>
      <c r="U24" s="9">
        <f t="shared" si="1"/>
        <v>0</v>
      </c>
      <c r="V24" s="10"/>
      <c r="W24" s="10"/>
      <c r="X24" s="10"/>
      <c r="Y24" s="10"/>
    </row>
    <row r="25" spans="1:39" ht="39.75" customHeight="1">
      <c r="A25" s="20">
        <v>104005</v>
      </c>
      <c r="B25" s="20">
        <v>1</v>
      </c>
      <c r="C25" s="20">
        <v>1001</v>
      </c>
      <c r="D25" s="20" t="s">
        <v>99</v>
      </c>
      <c r="E25" s="20" t="s">
        <v>101</v>
      </c>
      <c r="F25" s="20"/>
      <c r="G25" s="20"/>
      <c r="H25" s="10"/>
      <c r="I25" s="10" t="s">
        <v>120</v>
      </c>
      <c r="J25" s="10"/>
      <c r="K25" s="20">
        <v>2</v>
      </c>
      <c r="L25" s="20"/>
      <c r="M25" s="20">
        <f>K25+L25</f>
        <v>2</v>
      </c>
      <c r="N25" s="20">
        <v>2</v>
      </c>
      <c r="O25" s="20">
        <f>N25-M25</f>
        <v>0</v>
      </c>
      <c r="P25" s="10"/>
      <c r="Q25" s="9">
        <v>25000</v>
      </c>
      <c r="R25" s="9"/>
      <c r="S25" s="9">
        <f t="shared" si="0"/>
        <v>25000</v>
      </c>
      <c r="T25" s="9">
        <v>25000</v>
      </c>
      <c r="U25" s="9">
        <f t="shared" si="1"/>
        <v>0</v>
      </c>
      <c r="V25" s="10"/>
      <c r="W25" s="10" t="s">
        <v>85</v>
      </c>
      <c r="X25" s="10" t="s">
        <v>86</v>
      </c>
      <c r="Y25" s="10" t="s">
        <v>87</v>
      </c>
    </row>
    <row r="26" spans="1:39">
      <c r="A26" s="20"/>
      <c r="B26" s="20"/>
      <c r="C26" s="20"/>
      <c r="D26" s="20"/>
      <c r="E26" s="20"/>
      <c r="F26" s="20"/>
      <c r="G26" s="20"/>
      <c r="H26" s="10"/>
      <c r="I26" s="10"/>
      <c r="J26" s="10"/>
      <c r="K26" s="20"/>
      <c r="L26" s="20"/>
      <c r="M26" s="20"/>
      <c r="N26" s="20"/>
      <c r="O26" s="20"/>
      <c r="P26" s="10"/>
      <c r="Q26" s="9"/>
      <c r="R26" s="9"/>
      <c r="S26" s="9">
        <f t="shared" si="0"/>
        <v>0</v>
      </c>
      <c r="T26" s="9"/>
      <c r="U26" s="9">
        <f t="shared" si="1"/>
        <v>0</v>
      </c>
      <c r="V26" s="10"/>
      <c r="W26" s="10"/>
      <c r="X26" s="10"/>
      <c r="Y26" s="10"/>
    </row>
    <row r="27" spans="1:39" ht="63.75" customHeight="1">
      <c r="A27" s="20">
        <v>104005</v>
      </c>
      <c r="B27" s="20">
        <v>2</v>
      </c>
      <c r="C27" s="20">
        <v>1128</v>
      </c>
      <c r="D27" s="20" t="s">
        <v>99</v>
      </c>
      <c r="E27" s="20" t="s">
        <v>100</v>
      </c>
      <c r="F27" s="20" t="s">
        <v>18</v>
      </c>
      <c r="G27" s="20"/>
      <c r="H27" s="10" t="s">
        <v>84</v>
      </c>
      <c r="I27" s="10"/>
      <c r="J27" s="10"/>
      <c r="K27" s="20"/>
      <c r="L27" s="20"/>
      <c r="M27" s="20"/>
      <c r="N27" s="20"/>
      <c r="O27" s="20"/>
      <c r="P27" s="10"/>
      <c r="Q27" s="9">
        <v>33354.6</v>
      </c>
      <c r="R27" s="9"/>
      <c r="S27" s="9">
        <f t="shared" si="0"/>
        <v>33354.6</v>
      </c>
      <c r="T27" s="9">
        <v>33354.6</v>
      </c>
      <c r="U27" s="9">
        <f t="shared" si="1"/>
        <v>0</v>
      </c>
      <c r="V27" s="10"/>
      <c r="W27" s="10" t="s">
        <v>85</v>
      </c>
      <c r="X27" s="10" t="s">
        <v>86</v>
      </c>
      <c r="Y27" s="10" t="s">
        <v>87</v>
      </c>
    </row>
    <row r="28" spans="1:39" ht="48.75" customHeight="1">
      <c r="A28" s="20">
        <v>104005</v>
      </c>
      <c r="B28" s="20">
        <v>2</v>
      </c>
      <c r="C28" s="20">
        <v>1128</v>
      </c>
      <c r="D28" s="20" t="s">
        <v>99</v>
      </c>
      <c r="E28" s="20" t="s">
        <v>100</v>
      </c>
      <c r="F28" s="20" t="s">
        <v>18</v>
      </c>
      <c r="G28" s="20"/>
      <c r="H28" s="10"/>
      <c r="I28" s="10" t="s">
        <v>90</v>
      </c>
      <c r="J28" s="10"/>
      <c r="K28" s="20"/>
      <c r="L28" s="20"/>
      <c r="M28" s="20"/>
      <c r="N28" s="20"/>
      <c r="O28" s="20"/>
      <c r="P28" s="10"/>
      <c r="Q28" s="9"/>
      <c r="R28" s="9"/>
      <c r="S28" s="9">
        <f t="shared" si="0"/>
        <v>0</v>
      </c>
      <c r="T28" s="9"/>
      <c r="U28" s="9">
        <f t="shared" si="1"/>
        <v>0</v>
      </c>
      <c r="V28" s="10"/>
      <c r="W28" s="10"/>
      <c r="X28" s="10"/>
      <c r="Y28" s="10"/>
    </row>
    <row r="29" spans="1:39" ht="17.25" customHeight="1">
      <c r="A29" s="20">
        <v>104005</v>
      </c>
      <c r="B29" s="20">
        <v>2</v>
      </c>
      <c r="C29" s="20">
        <v>1128</v>
      </c>
      <c r="D29" s="20" t="s">
        <v>99</v>
      </c>
      <c r="E29" s="20" t="s">
        <v>100</v>
      </c>
      <c r="F29" s="20" t="s">
        <v>18</v>
      </c>
      <c r="G29" s="20"/>
      <c r="H29" s="10"/>
      <c r="I29" s="10" t="s">
        <v>103</v>
      </c>
      <c r="J29" s="10" t="s">
        <v>104</v>
      </c>
      <c r="K29" s="20">
        <v>1</v>
      </c>
      <c r="L29" s="20"/>
      <c r="M29" s="20">
        <f>K29+L29</f>
        <v>1</v>
      </c>
      <c r="N29" s="20">
        <v>1</v>
      </c>
      <c r="O29" s="20">
        <f>N29-M29</f>
        <v>0</v>
      </c>
      <c r="P29" s="10"/>
      <c r="Q29" s="9"/>
      <c r="R29" s="9"/>
      <c r="S29" s="9">
        <f t="shared" si="0"/>
        <v>0</v>
      </c>
      <c r="T29" s="9"/>
      <c r="U29" s="9">
        <f t="shared" si="1"/>
        <v>0</v>
      </c>
      <c r="V29" s="10"/>
      <c r="W29" s="10"/>
      <c r="X29" s="10"/>
      <c r="Y29" s="10"/>
    </row>
    <row r="30" spans="1:39" ht="31.5" customHeight="1">
      <c r="A30" s="20">
        <v>104005</v>
      </c>
      <c r="B30" s="20">
        <v>2</v>
      </c>
      <c r="C30" s="20">
        <v>1128</v>
      </c>
      <c r="D30" s="20" t="s">
        <v>99</v>
      </c>
      <c r="E30" s="20" t="s">
        <v>116</v>
      </c>
      <c r="F30" s="20" t="s">
        <v>18</v>
      </c>
      <c r="G30" s="20"/>
      <c r="H30" s="10" t="s">
        <v>117</v>
      </c>
      <c r="I30" s="10"/>
      <c r="J30" s="10"/>
      <c r="K30" s="20"/>
      <c r="L30" s="20"/>
      <c r="M30" s="20"/>
      <c r="N30" s="20"/>
      <c r="O30" s="20"/>
      <c r="P30" s="10"/>
      <c r="Q30" s="9"/>
      <c r="R30" s="9"/>
      <c r="S30" s="9">
        <f t="shared" si="0"/>
        <v>0</v>
      </c>
      <c r="T30" s="9"/>
      <c r="U30" s="9">
        <f t="shared" si="1"/>
        <v>0</v>
      </c>
      <c r="V30" s="10"/>
      <c r="W30" s="10"/>
      <c r="X30" s="10"/>
      <c r="Y30" s="10"/>
    </row>
    <row r="31" spans="1:39" ht="48" customHeight="1">
      <c r="A31" s="20">
        <v>104005</v>
      </c>
      <c r="B31" s="20">
        <v>2</v>
      </c>
      <c r="C31" s="20">
        <v>1128</v>
      </c>
      <c r="D31" s="20" t="s">
        <v>99</v>
      </c>
      <c r="E31" s="20" t="s">
        <v>116</v>
      </c>
      <c r="F31" s="20" t="s">
        <v>18</v>
      </c>
      <c r="G31" s="20"/>
      <c r="H31" s="10"/>
      <c r="I31" s="10" t="s">
        <v>118</v>
      </c>
      <c r="J31" s="10" t="s">
        <v>104</v>
      </c>
      <c r="K31" s="20"/>
      <c r="L31" s="20"/>
      <c r="M31" s="20"/>
      <c r="N31" s="20"/>
      <c r="O31" s="20"/>
      <c r="P31" s="10"/>
      <c r="Q31" s="9"/>
      <c r="R31" s="9">
        <f>2365.5+6349.9+1403.2+4644.1</f>
        <v>14762.7</v>
      </c>
      <c r="S31" s="9">
        <f t="shared" si="0"/>
        <v>14762.7</v>
      </c>
      <c r="T31" s="9">
        <f>2365.5+6349.9+1403.2+4644.1</f>
        <v>14762.7</v>
      </c>
      <c r="U31" s="9">
        <f t="shared" si="1"/>
        <v>0</v>
      </c>
      <c r="V31" s="10"/>
      <c r="W31" s="10" t="s">
        <v>85</v>
      </c>
      <c r="X31" s="10" t="s">
        <v>86</v>
      </c>
      <c r="Y31" s="10" t="s">
        <v>87</v>
      </c>
    </row>
    <row r="32" spans="1:39">
      <c r="A32" s="20"/>
      <c r="B32" s="20"/>
      <c r="C32" s="20"/>
      <c r="D32" s="20"/>
      <c r="E32" s="20"/>
      <c r="F32" s="20"/>
      <c r="G32" s="20"/>
      <c r="H32" s="10"/>
      <c r="I32" s="10"/>
      <c r="J32" s="10"/>
      <c r="K32" s="20"/>
      <c r="L32" s="20"/>
      <c r="M32" s="20"/>
      <c r="N32" s="20"/>
      <c r="O32" s="20"/>
      <c r="P32" s="10"/>
      <c r="Q32" s="9"/>
      <c r="R32" s="9"/>
      <c r="S32" s="9">
        <f t="shared" si="0"/>
        <v>0</v>
      </c>
      <c r="T32" s="9"/>
      <c r="U32" s="9">
        <f t="shared" si="1"/>
        <v>0</v>
      </c>
      <c r="V32" s="10"/>
      <c r="W32" s="10"/>
      <c r="X32" s="10"/>
      <c r="Y32" s="10"/>
    </row>
    <row r="33" spans="1:25" ht="32.25" customHeight="1">
      <c r="A33" s="20">
        <v>104005</v>
      </c>
      <c r="B33" s="20">
        <v>2</v>
      </c>
      <c r="C33" s="20">
        <v>1128</v>
      </c>
      <c r="D33" s="20" t="s">
        <v>99</v>
      </c>
      <c r="E33" s="20" t="s">
        <v>101</v>
      </c>
      <c r="F33" s="20" t="s">
        <v>18</v>
      </c>
      <c r="G33" s="20"/>
      <c r="H33" s="10" t="s">
        <v>121</v>
      </c>
      <c r="I33" s="10"/>
      <c r="J33" s="10"/>
      <c r="K33" s="20"/>
      <c r="L33" s="20"/>
      <c r="M33" s="20"/>
      <c r="N33" s="20"/>
      <c r="O33" s="20"/>
      <c r="P33" s="10"/>
      <c r="Q33" s="9"/>
      <c r="R33" s="9"/>
      <c r="S33" s="9">
        <f t="shared" si="0"/>
        <v>0</v>
      </c>
      <c r="T33" s="9"/>
      <c r="U33" s="9">
        <f t="shared" si="1"/>
        <v>0</v>
      </c>
      <c r="V33" s="10"/>
      <c r="W33" s="10"/>
      <c r="X33" s="10"/>
      <c r="Y33" s="10"/>
    </row>
    <row r="34" spans="1:25" ht="24" customHeight="1">
      <c r="A34" s="20"/>
      <c r="B34" s="20"/>
      <c r="C34" s="20"/>
      <c r="D34" s="20"/>
      <c r="E34" s="20"/>
      <c r="F34" s="20"/>
      <c r="G34" s="20"/>
      <c r="H34" s="10"/>
      <c r="I34" s="10" t="s">
        <v>122</v>
      </c>
      <c r="J34" s="10" t="s">
        <v>104</v>
      </c>
      <c r="K34" s="20"/>
      <c r="L34" s="20"/>
      <c r="M34" s="20"/>
      <c r="N34" s="20"/>
      <c r="O34" s="20"/>
      <c r="P34" s="10"/>
      <c r="Q34" s="9"/>
      <c r="R34" s="9">
        <f>0+16086.9+0+0</f>
        <v>16086.9</v>
      </c>
      <c r="S34" s="9">
        <f t="shared" si="0"/>
        <v>16086.9</v>
      </c>
      <c r="T34" s="9">
        <v>16086.9</v>
      </c>
      <c r="U34" s="9">
        <f t="shared" si="1"/>
        <v>0</v>
      </c>
      <c r="V34" s="10"/>
      <c r="W34" s="10" t="s">
        <v>85</v>
      </c>
      <c r="X34" s="10" t="s">
        <v>86</v>
      </c>
      <c r="Y34" s="10" t="s">
        <v>87</v>
      </c>
    </row>
    <row r="35" spans="1:25" ht="31.5" customHeight="1">
      <c r="A35" s="20">
        <v>104005</v>
      </c>
      <c r="B35" s="20">
        <v>2</v>
      </c>
      <c r="C35" s="20">
        <v>1050</v>
      </c>
      <c r="D35" s="20" t="s">
        <v>97</v>
      </c>
      <c r="E35" s="20" t="s">
        <v>100</v>
      </c>
      <c r="F35" s="20">
        <v>1</v>
      </c>
      <c r="G35" s="20"/>
      <c r="H35" s="10" t="s">
        <v>81</v>
      </c>
      <c r="I35" s="10"/>
      <c r="J35" s="10"/>
      <c r="K35" s="20"/>
      <c r="L35" s="20"/>
      <c r="M35" s="20">
        <f>K35+L35</f>
        <v>0</v>
      </c>
      <c r="N35" s="20"/>
      <c r="O35" s="20">
        <f>N35-M35</f>
        <v>0</v>
      </c>
      <c r="P35" s="10"/>
      <c r="Q35" s="9">
        <v>36463.199999999997</v>
      </c>
      <c r="R35" s="9"/>
      <c r="S35" s="9">
        <f t="shared" si="0"/>
        <v>36463.199999999997</v>
      </c>
      <c r="T35" s="9">
        <v>36463.199999999997</v>
      </c>
      <c r="U35" s="9">
        <f t="shared" si="1"/>
        <v>0</v>
      </c>
      <c r="V35" s="10"/>
      <c r="W35" s="10" t="s">
        <v>85</v>
      </c>
      <c r="X35" s="10" t="s">
        <v>86</v>
      </c>
      <c r="Y35" s="10" t="s">
        <v>87</v>
      </c>
    </row>
    <row r="36" spans="1:25" ht="36" customHeight="1">
      <c r="A36" s="20">
        <v>104005</v>
      </c>
      <c r="B36" s="20">
        <v>2</v>
      </c>
      <c r="C36" s="20">
        <v>1050</v>
      </c>
      <c r="D36" s="20" t="s">
        <v>97</v>
      </c>
      <c r="E36" s="20" t="s">
        <v>100</v>
      </c>
      <c r="F36" s="20">
        <v>1</v>
      </c>
      <c r="G36" s="20"/>
      <c r="H36" s="10"/>
      <c r="I36" s="10" t="s">
        <v>91</v>
      </c>
      <c r="J36" s="10"/>
      <c r="K36" s="20"/>
      <c r="L36" s="20"/>
      <c r="M36" s="20"/>
      <c r="N36" s="20"/>
      <c r="O36" s="20"/>
      <c r="P36" s="10"/>
      <c r="Q36" s="9"/>
      <c r="R36" s="9"/>
      <c r="S36" s="9">
        <f t="shared" si="0"/>
        <v>0</v>
      </c>
      <c r="T36" s="9"/>
      <c r="U36" s="9">
        <f t="shared" si="1"/>
        <v>0</v>
      </c>
      <c r="V36" s="10"/>
      <c r="W36" s="10"/>
      <c r="X36" s="10"/>
      <c r="Y36" s="10"/>
    </row>
    <row r="37" spans="1:25" ht="51.75" customHeight="1">
      <c r="A37" s="20">
        <v>104005</v>
      </c>
      <c r="B37" s="20">
        <v>2</v>
      </c>
      <c r="C37" s="20">
        <v>1050</v>
      </c>
      <c r="D37" s="20" t="s">
        <v>97</v>
      </c>
      <c r="E37" s="20" t="s">
        <v>100</v>
      </c>
      <c r="F37" s="20">
        <v>1</v>
      </c>
      <c r="G37" s="20"/>
      <c r="H37" s="10"/>
      <c r="I37" s="10" t="s">
        <v>105</v>
      </c>
      <c r="J37" s="10" t="s">
        <v>3</v>
      </c>
      <c r="K37" s="20">
        <v>27</v>
      </c>
      <c r="L37" s="20"/>
      <c r="M37" s="20">
        <f>K37+L37</f>
        <v>27</v>
      </c>
      <c r="N37" s="20">
        <v>25</v>
      </c>
      <c r="O37" s="20">
        <f t="shared" ref="O37:O72" si="4">N37-M37</f>
        <v>-2</v>
      </c>
      <c r="P37" s="10" t="s">
        <v>132</v>
      </c>
      <c r="Q37" s="9"/>
      <c r="R37" s="9"/>
      <c r="S37" s="9">
        <f t="shared" si="0"/>
        <v>0</v>
      </c>
      <c r="T37" s="9"/>
      <c r="U37" s="9">
        <f t="shared" si="1"/>
        <v>0</v>
      </c>
      <c r="V37" s="10"/>
      <c r="W37" s="10"/>
      <c r="X37" s="10"/>
      <c r="Y37" s="10"/>
    </row>
    <row r="38" spans="1:25" ht="17.25" customHeight="1">
      <c r="A38" s="20">
        <v>104005</v>
      </c>
      <c r="B38" s="20">
        <v>2</v>
      </c>
      <c r="C38" s="20">
        <v>1050</v>
      </c>
      <c r="D38" s="20" t="s">
        <v>97</v>
      </c>
      <c r="E38" s="20" t="s">
        <v>100</v>
      </c>
      <c r="F38" s="20"/>
      <c r="G38" s="20"/>
      <c r="H38" s="10"/>
      <c r="I38" s="10" t="s">
        <v>72</v>
      </c>
      <c r="J38" s="10" t="s">
        <v>6</v>
      </c>
      <c r="K38" s="20"/>
      <c r="L38" s="20"/>
      <c r="M38" s="20">
        <f t="shared" ref="M38:M72" si="5">K38+L38</f>
        <v>0</v>
      </c>
      <c r="N38" s="20"/>
      <c r="O38" s="20">
        <f t="shared" si="4"/>
        <v>0</v>
      </c>
      <c r="P38" s="10"/>
      <c r="Q38" s="9"/>
      <c r="R38" s="9"/>
      <c r="S38" s="9">
        <f t="shared" si="0"/>
        <v>0</v>
      </c>
      <c r="T38" s="9"/>
      <c r="U38" s="9">
        <f t="shared" si="1"/>
        <v>0</v>
      </c>
      <c r="V38" s="10"/>
      <c r="W38" s="10"/>
      <c r="X38" s="10"/>
      <c r="Y38" s="10"/>
    </row>
    <row r="39" spans="1:25" ht="33.75" customHeight="1">
      <c r="A39" s="20">
        <v>104005</v>
      </c>
      <c r="B39" s="20">
        <v>2</v>
      </c>
      <c r="C39" s="20">
        <v>1050</v>
      </c>
      <c r="D39" s="20" t="s">
        <v>97</v>
      </c>
      <c r="E39" s="20" t="s">
        <v>100</v>
      </c>
      <c r="F39" s="20"/>
      <c r="G39" s="20"/>
      <c r="H39" s="10"/>
      <c r="I39" s="10" t="s">
        <v>72</v>
      </c>
      <c r="J39" s="10" t="s">
        <v>10</v>
      </c>
      <c r="K39" s="20"/>
      <c r="L39" s="20"/>
      <c r="M39" s="20">
        <f t="shared" si="5"/>
        <v>0</v>
      </c>
      <c r="N39" s="20"/>
      <c r="O39" s="20">
        <f t="shared" si="4"/>
        <v>0</v>
      </c>
      <c r="P39" s="10"/>
      <c r="Q39" s="9"/>
      <c r="R39" s="9"/>
      <c r="S39" s="9">
        <f t="shared" si="0"/>
        <v>0</v>
      </c>
      <c r="T39" s="9"/>
      <c r="U39" s="9">
        <f t="shared" si="1"/>
        <v>0</v>
      </c>
      <c r="V39" s="10"/>
      <c r="W39" s="10"/>
      <c r="X39" s="10"/>
      <c r="Y39" s="10"/>
    </row>
    <row r="40" spans="1:25" ht="71.25" customHeight="1">
      <c r="A40" s="20">
        <v>104005</v>
      </c>
      <c r="B40" s="20">
        <v>2</v>
      </c>
      <c r="C40" s="20">
        <v>1118</v>
      </c>
      <c r="D40" s="20" t="s">
        <v>97</v>
      </c>
      <c r="E40" s="20" t="s">
        <v>100</v>
      </c>
      <c r="F40" s="20">
        <v>1</v>
      </c>
      <c r="G40" s="20"/>
      <c r="H40" s="10" t="s">
        <v>80</v>
      </c>
      <c r="I40" s="10"/>
      <c r="J40" s="10"/>
      <c r="K40" s="20"/>
      <c r="L40" s="20"/>
      <c r="M40" s="20">
        <f t="shared" si="5"/>
        <v>0</v>
      </c>
      <c r="N40" s="20"/>
      <c r="O40" s="20">
        <f t="shared" si="4"/>
        <v>0</v>
      </c>
      <c r="P40" s="10"/>
      <c r="Q40" s="9"/>
      <c r="R40" s="9"/>
      <c r="S40" s="9">
        <f t="shared" si="0"/>
        <v>0</v>
      </c>
      <c r="T40" s="9"/>
      <c r="U40" s="9">
        <f t="shared" si="1"/>
        <v>0</v>
      </c>
      <c r="V40" s="10"/>
      <c r="W40" s="10"/>
      <c r="X40" s="10"/>
      <c r="Y40" s="10"/>
    </row>
    <row r="41" spans="1:25" ht="24" customHeight="1">
      <c r="A41" s="20">
        <v>104005</v>
      </c>
      <c r="B41" s="20">
        <v>2</v>
      </c>
      <c r="C41" s="20">
        <v>1118</v>
      </c>
      <c r="D41" s="20" t="s">
        <v>97</v>
      </c>
      <c r="E41" s="20" t="s">
        <v>100</v>
      </c>
      <c r="F41" s="20">
        <v>1</v>
      </c>
      <c r="G41" s="20"/>
      <c r="H41" s="10"/>
      <c r="I41" s="10" t="s">
        <v>106</v>
      </c>
      <c r="J41" s="10" t="s">
        <v>3</v>
      </c>
      <c r="K41" s="20">
        <v>1</v>
      </c>
      <c r="L41" s="20"/>
      <c r="M41" s="20">
        <f t="shared" si="5"/>
        <v>1</v>
      </c>
      <c r="N41" s="20">
        <v>1</v>
      </c>
      <c r="O41" s="20">
        <f t="shared" si="4"/>
        <v>0</v>
      </c>
      <c r="P41" s="10"/>
      <c r="Q41" s="9">
        <v>9600</v>
      </c>
      <c r="R41" s="9"/>
      <c r="S41" s="9">
        <f t="shared" si="0"/>
        <v>9600</v>
      </c>
      <c r="T41" s="9">
        <v>9600</v>
      </c>
      <c r="U41" s="9">
        <f t="shared" si="1"/>
        <v>0</v>
      </c>
      <c r="V41" s="10"/>
      <c r="W41" s="10" t="s">
        <v>85</v>
      </c>
      <c r="X41" s="10" t="s">
        <v>86</v>
      </c>
      <c r="Y41" s="10" t="s">
        <v>87</v>
      </c>
    </row>
    <row r="42" spans="1:25" ht="17.25" customHeight="1">
      <c r="A42" s="20">
        <v>104005</v>
      </c>
      <c r="B42" s="20">
        <v>2</v>
      </c>
      <c r="C42" s="20">
        <v>1118</v>
      </c>
      <c r="D42" s="20" t="s">
        <v>97</v>
      </c>
      <c r="E42" s="20" t="s">
        <v>100</v>
      </c>
      <c r="F42" s="20"/>
      <c r="G42" s="20"/>
      <c r="H42" s="10"/>
      <c r="I42" s="10" t="s">
        <v>72</v>
      </c>
      <c r="J42" s="10" t="s">
        <v>6</v>
      </c>
      <c r="K42" s="20"/>
      <c r="L42" s="20"/>
      <c r="M42" s="20">
        <f t="shared" si="5"/>
        <v>0</v>
      </c>
      <c r="N42" s="20"/>
      <c r="O42" s="20">
        <f t="shared" si="4"/>
        <v>0</v>
      </c>
      <c r="P42" s="10"/>
      <c r="Q42" s="9"/>
      <c r="R42" s="9"/>
      <c r="S42" s="9">
        <f t="shared" si="0"/>
        <v>0</v>
      </c>
      <c r="T42" s="9"/>
      <c r="U42" s="9">
        <f t="shared" si="1"/>
        <v>0</v>
      </c>
      <c r="V42" s="10"/>
      <c r="W42" s="10"/>
      <c r="X42" s="10"/>
      <c r="Y42" s="10"/>
    </row>
    <row r="43" spans="1:25" ht="33" customHeight="1">
      <c r="A43" s="20">
        <v>104005</v>
      </c>
      <c r="B43" s="20">
        <v>2</v>
      </c>
      <c r="C43" s="20">
        <v>1118</v>
      </c>
      <c r="D43" s="20" t="s">
        <v>97</v>
      </c>
      <c r="E43" s="20" t="s">
        <v>100</v>
      </c>
      <c r="F43" s="20"/>
      <c r="G43" s="20"/>
      <c r="H43" s="10"/>
      <c r="I43" s="10" t="s">
        <v>72</v>
      </c>
      <c r="J43" s="10" t="s">
        <v>10</v>
      </c>
      <c r="K43" s="20"/>
      <c r="L43" s="20"/>
      <c r="M43" s="20">
        <f t="shared" si="5"/>
        <v>0</v>
      </c>
      <c r="N43" s="20"/>
      <c r="O43" s="20">
        <f t="shared" si="4"/>
        <v>0</v>
      </c>
      <c r="P43" s="10"/>
      <c r="Q43" s="9"/>
      <c r="R43" s="9"/>
      <c r="S43" s="9">
        <f t="shared" si="0"/>
        <v>0</v>
      </c>
      <c r="T43" s="9"/>
      <c r="U43" s="9">
        <f t="shared" si="1"/>
        <v>0</v>
      </c>
      <c r="V43" s="10"/>
      <c r="W43" s="10"/>
      <c r="X43" s="10"/>
      <c r="Y43" s="10"/>
    </row>
    <row r="44" spans="1:25" ht="189.75" customHeight="1">
      <c r="A44" s="20">
        <v>104005</v>
      </c>
      <c r="B44" s="20">
        <v>2</v>
      </c>
      <c r="C44" s="20">
        <v>1128</v>
      </c>
      <c r="D44" s="20" t="s">
        <v>97</v>
      </c>
      <c r="E44" s="20" t="s">
        <v>100</v>
      </c>
      <c r="F44" s="20">
        <v>1</v>
      </c>
      <c r="G44" s="20"/>
      <c r="H44" s="10" t="s">
        <v>78</v>
      </c>
      <c r="I44" s="10"/>
      <c r="J44" s="10"/>
      <c r="K44" s="20"/>
      <c r="L44" s="20"/>
      <c r="M44" s="20"/>
      <c r="N44" s="20"/>
      <c r="O44" s="20"/>
      <c r="P44" s="10"/>
      <c r="Q44" s="9">
        <v>8570686.0999999996</v>
      </c>
      <c r="R44" s="9"/>
      <c r="S44" s="9">
        <f t="shared" si="0"/>
        <v>8570686.0999999996</v>
      </c>
      <c r="T44" s="9">
        <v>8570685.2400000002</v>
      </c>
      <c r="U44" s="9">
        <f t="shared" si="1"/>
        <v>-0.85999999940395355</v>
      </c>
      <c r="V44" s="10"/>
      <c r="W44" s="10" t="s">
        <v>85</v>
      </c>
      <c r="X44" s="10" t="s">
        <v>86</v>
      </c>
      <c r="Y44" s="10" t="s">
        <v>87</v>
      </c>
    </row>
    <row r="45" spans="1:25" ht="147" customHeight="1">
      <c r="A45" s="20">
        <v>104005</v>
      </c>
      <c r="B45" s="20">
        <v>2</v>
      </c>
      <c r="C45" s="20">
        <v>1128</v>
      </c>
      <c r="D45" s="20" t="s">
        <v>97</v>
      </c>
      <c r="E45" s="20" t="s">
        <v>100</v>
      </c>
      <c r="F45" s="20">
        <v>1</v>
      </c>
      <c r="G45" s="20"/>
      <c r="H45" s="10"/>
      <c r="I45" s="10" t="s">
        <v>73</v>
      </c>
      <c r="J45" s="10" t="s">
        <v>3</v>
      </c>
      <c r="K45" s="20">
        <v>57</v>
      </c>
      <c r="L45" s="20"/>
      <c r="M45" s="20">
        <f>K45+L45</f>
        <v>57</v>
      </c>
      <c r="N45" s="20">
        <f>54+1+2</f>
        <v>57</v>
      </c>
      <c r="O45" s="20">
        <f>N45-M45</f>
        <v>0</v>
      </c>
      <c r="P45" s="10"/>
      <c r="Q45" s="9"/>
      <c r="R45" s="9">
        <f>89560.5+304872.8+160483.4+232740.2</f>
        <v>787656.89999999991</v>
      </c>
      <c r="S45" s="9">
        <f t="shared" si="0"/>
        <v>787656.89999999991</v>
      </c>
      <c r="T45" s="9">
        <f>89560.5+304872.8+160483.4+232740.2</f>
        <v>787656.89999999991</v>
      </c>
      <c r="U45" s="9">
        <f t="shared" si="1"/>
        <v>0</v>
      </c>
      <c r="V45" s="10"/>
      <c r="W45" s="10" t="s">
        <v>85</v>
      </c>
      <c r="X45" s="10" t="s">
        <v>86</v>
      </c>
      <c r="Y45" s="10" t="s">
        <v>87</v>
      </c>
    </row>
    <row r="46" spans="1:25" ht="21" customHeight="1">
      <c r="A46" s="20">
        <v>104005</v>
      </c>
      <c r="B46" s="20">
        <v>2</v>
      </c>
      <c r="C46" s="20">
        <v>1128</v>
      </c>
      <c r="D46" s="20" t="s">
        <v>97</v>
      </c>
      <c r="E46" s="20" t="s">
        <v>100</v>
      </c>
      <c r="F46" s="20"/>
      <c r="G46" s="20"/>
      <c r="H46" s="10"/>
      <c r="I46" s="10" t="s">
        <v>72</v>
      </c>
      <c r="J46" s="10" t="s">
        <v>6</v>
      </c>
      <c r="K46" s="20"/>
      <c r="L46" s="20"/>
      <c r="M46" s="20">
        <f t="shared" si="5"/>
        <v>0</v>
      </c>
      <c r="N46" s="20"/>
      <c r="O46" s="20">
        <f t="shared" si="4"/>
        <v>0</v>
      </c>
      <c r="P46" s="10"/>
      <c r="Q46" s="9"/>
      <c r="R46" s="9"/>
      <c r="S46" s="9">
        <f t="shared" si="0"/>
        <v>0</v>
      </c>
      <c r="T46" s="9"/>
      <c r="U46" s="9">
        <f t="shared" si="1"/>
        <v>0</v>
      </c>
      <c r="V46" s="10"/>
      <c r="W46" s="10"/>
      <c r="X46" s="10"/>
      <c r="Y46" s="10"/>
    </row>
    <row r="47" spans="1:25" ht="32.25" customHeight="1">
      <c r="A47" s="20">
        <v>104005</v>
      </c>
      <c r="B47" s="20">
        <v>2</v>
      </c>
      <c r="C47" s="20">
        <v>1128</v>
      </c>
      <c r="D47" s="20" t="s">
        <v>97</v>
      </c>
      <c r="E47" s="20" t="s">
        <v>100</v>
      </c>
      <c r="F47" s="20"/>
      <c r="G47" s="20"/>
      <c r="H47" s="10"/>
      <c r="I47" s="10" t="s">
        <v>72</v>
      </c>
      <c r="J47" s="10" t="s">
        <v>10</v>
      </c>
      <c r="K47" s="20"/>
      <c r="L47" s="20"/>
      <c r="M47" s="20">
        <f t="shared" si="5"/>
        <v>0</v>
      </c>
      <c r="N47" s="20"/>
      <c r="O47" s="20">
        <f t="shared" si="4"/>
        <v>0</v>
      </c>
      <c r="P47" s="10"/>
      <c r="Q47" s="9"/>
      <c r="R47" s="9"/>
      <c r="S47" s="9">
        <f t="shared" si="0"/>
        <v>0</v>
      </c>
      <c r="T47" s="9"/>
      <c r="U47" s="9">
        <f t="shared" si="1"/>
        <v>0</v>
      </c>
      <c r="V47" s="10"/>
      <c r="W47" s="10"/>
      <c r="X47" s="10"/>
      <c r="Y47" s="10"/>
    </row>
    <row r="48" spans="1:25" ht="66" customHeight="1">
      <c r="A48" s="20">
        <v>104005</v>
      </c>
      <c r="B48" s="20">
        <v>2</v>
      </c>
      <c r="C48" s="20">
        <v>1128</v>
      </c>
      <c r="D48" s="20" t="s">
        <v>97</v>
      </c>
      <c r="E48" s="20" t="s">
        <v>101</v>
      </c>
      <c r="F48" s="20">
        <v>1</v>
      </c>
      <c r="G48" s="20"/>
      <c r="H48" s="10" t="s">
        <v>79</v>
      </c>
      <c r="I48" s="10"/>
      <c r="J48" s="10"/>
      <c r="K48" s="20"/>
      <c r="L48" s="20"/>
      <c r="M48" s="20">
        <f t="shared" si="5"/>
        <v>0</v>
      </c>
      <c r="N48" s="20"/>
      <c r="O48" s="20">
        <f t="shared" si="4"/>
        <v>0</v>
      </c>
      <c r="P48" s="10"/>
      <c r="Q48" s="9">
        <v>67400</v>
      </c>
      <c r="R48" s="9"/>
      <c r="S48" s="9">
        <f t="shared" si="0"/>
        <v>67400</v>
      </c>
      <c r="T48" s="9">
        <v>63530</v>
      </c>
      <c r="U48" s="9">
        <f t="shared" si="1"/>
        <v>-3870</v>
      </c>
      <c r="V48" s="10" t="s">
        <v>131</v>
      </c>
      <c r="W48" s="10" t="s">
        <v>85</v>
      </c>
      <c r="X48" s="10" t="s">
        <v>86</v>
      </c>
      <c r="Y48" s="10" t="s">
        <v>87</v>
      </c>
    </row>
    <row r="49" spans="1:25" ht="36" customHeight="1">
      <c r="A49" s="20">
        <v>104005</v>
      </c>
      <c r="B49" s="20">
        <v>2</v>
      </c>
      <c r="C49" s="20">
        <v>1128</v>
      </c>
      <c r="D49" s="20" t="s">
        <v>97</v>
      </c>
      <c r="E49" s="20" t="s">
        <v>101</v>
      </c>
      <c r="F49" s="20">
        <v>1</v>
      </c>
      <c r="G49" s="20"/>
      <c r="H49" s="10"/>
      <c r="I49" s="10" t="s">
        <v>74</v>
      </c>
      <c r="J49" s="10" t="s">
        <v>3</v>
      </c>
      <c r="K49" s="20">
        <v>500</v>
      </c>
      <c r="L49" s="20"/>
      <c r="M49" s="20">
        <f t="shared" si="5"/>
        <v>500</v>
      </c>
      <c r="N49" s="20">
        <v>500</v>
      </c>
      <c r="O49" s="20">
        <f t="shared" si="4"/>
        <v>0</v>
      </c>
      <c r="P49" s="10"/>
      <c r="Q49" s="9"/>
      <c r="R49" s="9"/>
      <c r="S49" s="9">
        <f t="shared" si="0"/>
        <v>0</v>
      </c>
      <c r="T49" s="9"/>
      <c r="U49" s="9">
        <f t="shared" si="1"/>
        <v>0</v>
      </c>
      <c r="V49" s="10"/>
      <c r="W49" s="10"/>
      <c r="X49" s="10"/>
      <c r="Y49" s="10"/>
    </row>
    <row r="50" spans="1:25" ht="21.75" customHeight="1">
      <c r="A50" s="20">
        <v>104005</v>
      </c>
      <c r="B50" s="20">
        <v>2</v>
      </c>
      <c r="C50" s="20">
        <v>1128</v>
      </c>
      <c r="D50" s="20" t="s">
        <v>97</v>
      </c>
      <c r="E50" s="20" t="s">
        <v>101</v>
      </c>
      <c r="F50" s="20">
        <v>1</v>
      </c>
      <c r="G50" s="20"/>
      <c r="H50" s="10"/>
      <c r="I50" s="10" t="s">
        <v>75</v>
      </c>
      <c r="J50" s="10" t="s">
        <v>3</v>
      </c>
      <c r="K50" s="20">
        <v>60000</v>
      </c>
      <c r="L50" s="20"/>
      <c r="M50" s="20">
        <f t="shared" si="5"/>
        <v>60000</v>
      </c>
      <c r="N50" s="20">
        <v>60000</v>
      </c>
      <c r="O50" s="20">
        <f t="shared" si="4"/>
        <v>0</v>
      </c>
      <c r="P50" s="10"/>
      <c r="Q50" s="9"/>
      <c r="R50" s="9"/>
      <c r="S50" s="9">
        <f t="shared" si="0"/>
        <v>0</v>
      </c>
      <c r="T50" s="9"/>
      <c r="U50" s="9">
        <f t="shared" si="1"/>
        <v>0</v>
      </c>
      <c r="V50" s="10"/>
      <c r="W50" s="10"/>
      <c r="X50" s="10"/>
      <c r="Y50" s="10"/>
    </row>
    <row r="51" spans="1:25" ht="19.5" customHeight="1">
      <c r="A51" s="20">
        <v>104005</v>
      </c>
      <c r="B51" s="20">
        <v>2</v>
      </c>
      <c r="C51" s="20">
        <v>1128</v>
      </c>
      <c r="D51" s="20" t="s">
        <v>97</v>
      </c>
      <c r="E51" s="20" t="s">
        <v>101</v>
      </c>
      <c r="F51" s="20">
        <v>1</v>
      </c>
      <c r="G51" s="20"/>
      <c r="H51" s="10"/>
      <c r="I51" s="10" t="s">
        <v>107</v>
      </c>
      <c r="J51" s="10" t="s">
        <v>3</v>
      </c>
      <c r="K51" s="20">
        <v>200000</v>
      </c>
      <c r="L51" s="20"/>
      <c r="M51" s="20">
        <f t="shared" si="5"/>
        <v>200000</v>
      </c>
      <c r="N51" s="20">
        <v>170000</v>
      </c>
      <c r="O51" s="20">
        <f t="shared" si="4"/>
        <v>-30000</v>
      </c>
      <c r="P51" s="10"/>
      <c r="Q51" s="9"/>
      <c r="R51" s="9"/>
      <c r="S51" s="9">
        <f t="shared" si="0"/>
        <v>0</v>
      </c>
      <c r="T51" s="9"/>
      <c r="U51" s="9">
        <f t="shared" si="1"/>
        <v>0</v>
      </c>
      <c r="V51" s="10"/>
      <c r="W51" s="10"/>
      <c r="X51" s="10"/>
      <c r="Y51" s="10"/>
    </row>
    <row r="52" spans="1:25" ht="37.5" customHeight="1">
      <c r="A52" s="20">
        <v>104005</v>
      </c>
      <c r="B52" s="20">
        <v>2</v>
      </c>
      <c r="C52" s="20">
        <v>1128</v>
      </c>
      <c r="D52" s="20" t="s">
        <v>97</v>
      </c>
      <c r="E52" s="20" t="s">
        <v>101</v>
      </c>
      <c r="F52" s="20">
        <v>1</v>
      </c>
      <c r="G52" s="20"/>
      <c r="H52" s="10"/>
      <c r="I52" s="10" t="s">
        <v>108</v>
      </c>
      <c r="J52" s="10" t="s">
        <v>3</v>
      </c>
      <c r="K52" s="20">
        <v>37000</v>
      </c>
      <c r="L52" s="20"/>
      <c r="M52" s="20">
        <f t="shared" si="5"/>
        <v>37000</v>
      </c>
      <c r="N52" s="20">
        <v>30000</v>
      </c>
      <c r="O52" s="20">
        <f t="shared" si="4"/>
        <v>-7000</v>
      </c>
      <c r="P52" s="10"/>
      <c r="Q52" s="9"/>
      <c r="R52" s="9"/>
      <c r="S52" s="9">
        <f t="shared" si="0"/>
        <v>0</v>
      </c>
      <c r="T52" s="9"/>
      <c r="U52" s="9">
        <f t="shared" si="1"/>
        <v>0</v>
      </c>
      <c r="V52" s="10"/>
      <c r="W52" s="10"/>
      <c r="X52" s="10"/>
      <c r="Y52" s="10"/>
    </row>
    <row r="53" spans="1:25" ht="22.5" customHeight="1">
      <c r="A53" s="20">
        <v>104005</v>
      </c>
      <c r="B53" s="20">
        <v>2</v>
      </c>
      <c r="C53" s="20">
        <v>1128</v>
      </c>
      <c r="D53" s="20" t="s">
        <v>97</v>
      </c>
      <c r="E53" s="20" t="s">
        <v>101</v>
      </c>
      <c r="F53" s="20">
        <v>1</v>
      </c>
      <c r="G53" s="20"/>
      <c r="H53" s="10"/>
      <c r="I53" s="10" t="s">
        <v>114</v>
      </c>
      <c r="J53" s="10" t="s">
        <v>3</v>
      </c>
      <c r="K53" s="20">
        <v>33300</v>
      </c>
      <c r="L53" s="20"/>
      <c r="M53" s="20">
        <f t="shared" si="5"/>
        <v>33300</v>
      </c>
      <c r="N53" s="20">
        <v>55000</v>
      </c>
      <c r="O53" s="20">
        <f t="shared" si="4"/>
        <v>21700</v>
      </c>
      <c r="P53" s="10"/>
      <c r="Q53" s="9"/>
      <c r="R53" s="9"/>
      <c r="S53" s="9">
        <f t="shared" si="0"/>
        <v>0</v>
      </c>
      <c r="T53" s="9"/>
      <c r="U53" s="9">
        <f t="shared" si="1"/>
        <v>0</v>
      </c>
      <c r="V53" s="10"/>
      <c r="W53" s="10"/>
      <c r="X53" s="10"/>
      <c r="Y53" s="10"/>
    </row>
    <row r="54" spans="1:25" ht="22.5" customHeight="1">
      <c r="A54" s="20">
        <v>104005</v>
      </c>
      <c r="B54" s="20">
        <v>2</v>
      </c>
      <c r="C54" s="20">
        <v>1128</v>
      </c>
      <c r="D54" s="20" t="s">
        <v>97</v>
      </c>
      <c r="E54" s="20" t="s">
        <v>101</v>
      </c>
      <c r="F54" s="20">
        <v>1</v>
      </c>
      <c r="G54" s="20"/>
      <c r="H54" s="10"/>
      <c r="I54" s="10" t="s">
        <v>72</v>
      </c>
      <c r="J54" s="10" t="s">
        <v>6</v>
      </c>
      <c r="K54" s="20"/>
      <c r="L54" s="20"/>
      <c r="M54" s="20">
        <f t="shared" si="5"/>
        <v>0</v>
      </c>
      <c r="N54" s="20"/>
      <c r="O54" s="20">
        <f t="shared" si="4"/>
        <v>0</v>
      </c>
      <c r="P54" s="10"/>
      <c r="Q54" s="9"/>
      <c r="R54" s="9"/>
      <c r="S54" s="9">
        <f t="shared" si="0"/>
        <v>0</v>
      </c>
      <c r="T54" s="9"/>
      <c r="U54" s="9">
        <f t="shared" si="1"/>
        <v>0</v>
      </c>
      <c r="V54" s="10"/>
      <c r="W54" s="10"/>
      <c r="X54" s="10"/>
      <c r="Y54" s="10"/>
    </row>
    <row r="55" spans="1:25" ht="33.75" customHeight="1">
      <c r="A55" s="20">
        <v>104005</v>
      </c>
      <c r="B55" s="20">
        <v>2</v>
      </c>
      <c r="C55" s="20">
        <v>1128</v>
      </c>
      <c r="D55" s="20" t="s">
        <v>97</v>
      </c>
      <c r="E55" s="20" t="s">
        <v>101</v>
      </c>
      <c r="F55" s="20">
        <v>1</v>
      </c>
      <c r="G55" s="20"/>
      <c r="H55" s="10"/>
      <c r="I55" s="10" t="s">
        <v>72</v>
      </c>
      <c r="J55" s="10" t="s">
        <v>10</v>
      </c>
      <c r="K55" s="20"/>
      <c r="L55" s="20"/>
      <c r="M55" s="20">
        <f t="shared" si="5"/>
        <v>0</v>
      </c>
      <c r="N55" s="20"/>
      <c r="O55" s="20">
        <f t="shared" si="4"/>
        <v>0</v>
      </c>
      <c r="P55" s="10"/>
      <c r="Q55" s="9"/>
      <c r="R55" s="9"/>
      <c r="S55" s="9">
        <f t="shared" si="0"/>
        <v>0</v>
      </c>
      <c r="T55" s="9"/>
      <c r="U55" s="9">
        <f t="shared" si="1"/>
        <v>0</v>
      </c>
      <c r="V55" s="10"/>
      <c r="W55" s="10"/>
      <c r="X55" s="10"/>
      <c r="Y55" s="10"/>
    </row>
    <row r="56" spans="1:25" ht="127.5" customHeight="1">
      <c r="A56" s="20">
        <v>104005</v>
      </c>
      <c r="B56" s="20">
        <v>2</v>
      </c>
      <c r="C56" s="20">
        <v>1015</v>
      </c>
      <c r="D56" s="20" t="s">
        <v>102</v>
      </c>
      <c r="E56" s="20" t="s">
        <v>112</v>
      </c>
      <c r="F56" s="20">
        <v>1</v>
      </c>
      <c r="G56" s="20"/>
      <c r="H56" s="10" t="s">
        <v>109</v>
      </c>
      <c r="I56" s="10"/>
      <c r="J56" s="10"/>
      <c r="K56" s="20"/>
      <c r="L56" s="20"/>
      <c r="M56" s="20"/>
      <c r="N56" s="20"/>
      <c r="O56" s="20"/>
      <c r="P56" s="10"/>
      <c r="Q56" s="9">
        <v>20952</v>
      </c>
      <c r="R56" s="9">
        <v>-7700</v>
      </c>
      <c r="S56" s="9">
        <f t="shared" si="0"/>
        <v>13252</v>
      </c>
      <c r="T56" s="9">
        <v>13200</v>
      </c>
      <c r="U56" s="9">
        <f t="shared" si="1"/>
        <v>-52</v>
      </c>
      <c r="V56" s="10" t="s">
        <v>130</v>
      </c>
      <c r="W56" s="10" t="s">
        <v>85</v>
      </c>
      <c r="X56" s="10" t="s">
        <v>86</v>
      </c>
      <c r="Y56" s="10" t="s">
        <v>87</v>
      </c>
    </row>
    <row r="57" spans="1:25" ht="35.25" customHeight="1">
      <c r="A57" s="20">
        <v>104005</v>
      </c>
      <c r="B57" s="20">
        <v>2</v>
      </c>
      <c r="C57" s="20">
        <v>1015</v>
      </c>
      <c r="D57" s="20" t="s">
        <v>102</v>
      </c>
      <c r="E57" s="20" t="s">
        <v>100</v>
      </c>
      <c r="F57" s="20">
        <v>1</v>
      </c>
      <c r="G57" s="20"/>
      <c r="H57" s="10"/>
      <c r="I57" s="10" t="s">
        <v>113</v>
      </c>
      <c r="J57" s="10" t="s">
        <v>33</v>
      </c>
      <c r="K57" s="20">
        <f>255+28+8</f>
        <v>291</v>
      </c>
      <c r="L57" s="20"/>
      <c r="M57" s="20">
        <f>K57+L57</f>
        <v>291</v>
      </c>
      <c r="N57" s="20">
        <f>(84+160)+(18+1)+(8)</f>
        <v>271</v>
      </c>
      <c r="O57" s="20">
        <f>N57-M57</f>
        <v>-20</v>
      </c>
      <c r="P57" s="10"/>
      <c r="Q57" s="9"/>
      <c r="R57" s="9"/>
      <c r="S57" s="9">
        <f t="shared" si="0"/>
        <v>0</v>
      </c>
      <c r="T57" s="9"/>
      <c r="U57" s="9">
        <f t="shared" si="1"/>
        <v>0</v>
      </c>
      <c r="V57" s="10"/>
      <c r="W57" s="10"/>
      <c r="X57" s="10"/>
      <c r="Y57" s="10"/>
    </row>
    <row r="58" spans="1:25" ht="65.25" customHeight="1">
      <c r="A58" s="20">
        <v>104005</v>
      </c>
      <c r="B58" s="20">
        <v>2</v>
      </c>
      <c r="C58" s="20">
        <v>1037</v>
      </c>
      <c r="D58" s="20" t="s">
        <v>102</v>
      </c>
      <c r="E58" s="20" t="s">
        <v>98</v>
      </c>
      <c r="F58" s="20" t="s">
        <v>18</v>
      </c>
      <c r="G58" s="20"/>
      <c r="H58" s="10" t="s">
        <v>82</v>
      </c>
      <c r="I58" s="10"/>
      <c r="J58" s="10"/>
      <c r="K58" s="20"/>
      <c r="L58" s="20"/>
      <c r="M58" s="20">
        <f t="shared" si="5"/>
        <v>0</v>
      </c>
      <c r="N58" s="20"/>
      <c r="O58" s="20">
        <f t="shared" si="4"/>
        <v>0</v>
      </c>
      <c r="P58" s="10"/>
      <c r="Q58" s="9">
        <v>25698.5</v>
      </c>
      <c r="R58" s="9"/>
      <c r="S58" s="9">
        <f t="shared" si="0"/>
        <v>25698.5</v>
      </c>
      <c r="T58" s="9">
        <v>25698.5</v>
      </c>
      <c r="U58" s="9">
        <f t="shared" si="1"/>
        <v>0</v>
      </c>
      <c r="V58" s="10"/>
      <c r="W58" s="10" t="s">
        <v>85</v>
      </c>
      <c r="X58" s="10" t="s">
        <v>86</v>
      </c>
      <c r="Y58" s="10" t="s">
        <v>87</v>
      </c>
    </row>
    <row r="59" spans="1:25" ht="36" customHeight="1">
      <c r="A59" s="20">
        <v>104005</v>
      </c>
      <c r="B59" s="20">
        <v>2</v>
      </c>
      <c r="C59" s="20">
        <v>1037</v>
      </c>
      <c r="D59" s="20" t="s">
        <v>102</v>
      </c>
      <c r="E59" s="20" t="s">
        <v>98</v>
      </c>
      <c r="F59" s="20" t="s">
        <v>18</v>
      </c>
      <c r="G59" s="20"/>
      <c r="H59" s="10"/>
      <c r="I59" s="10" t="s">
        <v>92</v>
      </c>
      <c r="J59" s="10" t="s">
        <v>33</v>
      </c>
      <c r="K59" s="20">
        <v>1</v>
      </c>
      <c r="L59" s="20"/>
      <c r="M59" s="20">
        <f t="shared" si="5"/>
        <v>1</v>
      </c>
      <c r="N59" s="20">
        <v>1</v>
      </c>
      <c r="O59" s="20">
        <f t="shared" si="4"/>
        <v>0</v>
      </c>
      <c r="P59" s="10"/>
      <c r="Q59" s="9"/>
      <c r="R59" s="9"/>
      <c r="S59" s="9">
        <f t="shared" si="0"/>
        <v>0</v>
      </c>
      <c r="T59" s="9"/>
      <c r="U59" s="9">
        <f t="shared" si="1"/>
        <v>0</v>
      </c>
      <c r="V59" s="10"/>
      <c r="W59" s="10"/>
      <c r="X59" s="10"/>
      <c r="Y59" s="10"/>
    </row>
    <row r="60" spans="1:25" ht="21.75" customHeight="1">
      <c r="A60" s="20">
        <v>104005</v>
      </c>
      <c r="B60" s="20">
        <v>2</v>
      </c>
      <c r="C60" s="20">
        <v>1037</v>
      </c>
      <c r="D60" s="20" t="s">
        <v>102</v>
      </c>
      <c r="E60" s="20" t="s">
        <v>98</v>
      </c>
      <c r="F60" s="20" t="s">
        <v>18</v>
      </c>
      <c r="G60" s="20"/>
      <c r="H60" s="10"/>
      <c r="I60" s="10" t="s">
        <v>76</v>
      </c>
      <c r="J60" s="10"/>
      <c r="K60" s="20"/>
      <c r="L60" s="20"/>
      <c r="M60" s="20">
        <f t="shared" si="5"/>
        <v>0</v>
      </c>
      <c r="N60" s="20"/>
      <c r="O60" s="20">
        <f t="shared" si="4"/>
        <v>0</v>
      </c>
      <c r="P60" s="10"/>
      <c r="Q60" s="9"/>
      <c r="R60" s="9"/>
      <c r="S60" s="9">
        <f t="shared" si="0"/>
        <v>0</v>
      </c>
      <c r="T60" s="9"/>
      <c r="U60" s="9">
        <f t="shared" si="1"/>
        <v>0</v>
      </c>
      <c r="V60" s="10"/>
      <c r="W60" s="10"/>
      <c r="X60" s="10"/>
      <c r="Y60" s="10"/>
    </row>
    <row r="61" spans="1:25" ht="73.5" customHeight="1">
      <c r="A61" s="20">
        <v>104005</v>
      </c>
      <c r="B61" s="20">
        <v>2</v>
      </c>
      <c r="C61" s="20">
        <v>1128</v>
      </c>
      <c r="D61" s="20" t="s">
        <v>102</v>
      </c>
      <c r="E61" s="20" t="s">
        <v>100</v>
      </c>
      <c r="F61" s="20" t="s">
        <v>18</v>
      </c>
      <c r="G61" s="20"/>
      <c r="H61" s="10" t="s">
        <v>83</v>
      </c>
      <c r="I61" s="10"/>
      <c r="J61" s="10"/>
      <c r="K61" s="20"/>
      <c r="L61" s="20"/>
      <c r="M61" s="20">
        <f t="shared" si="5"/>
        <v>0</v>
      </c>
      <c r="N61" s="20"/>
      <c r="O61" s="20">
        <f t="shared" si="4"/>
        <v>0</v>
      </c>
      <c r="P61" s="10"/>
      <c r="Q61" s="9">
        <v>1820862.3</v>
      </c>
      <c r="R61" s="9"/>
      <c r="S61" s="9">
        <f t="shared" si="0"/>
        <v>1820862.3</v>
      </c>
      <c r="T61" s="9">
        <v>1820861.89</v>
      </c>
      <c r="U61" s="9">
        <f t="shared" si="1"/>
        <v>-0.41000000014901161</v>
      </c>
      <c r="V61" s="10"/>
      <c r="W61" s="10" t="s">
        <v>85</v>
      </c>
      <c r="X61" s="10" t="s">
        <v>86</v>
      </c>
      <c r="Y61" s="10" t="s">
        <v>87</v>
      </c>
    </row>
    <row r="62" spans="1:25" ht="34.5" customHeight="1">
      <c r="A62" s="20">
        <v>104005</v>
      </c>
      <c r="B62" s="20">
        <v>2</v>
      </c>
      <c r="C62" s="20">
        <v>1128</v>
      </c>
      <c r="D62" s="20" t="s">
        <v>102</v>
      </c>
      <c r="E62" s="20" t="s">
        <v>100</v>
      </c>
      <c r="F62" s="20" t="s">
        <v>18</v>
      </c>
      <c r="G62" s="20"/>
      <c r="H62" s="10"/>
      <c r="I62" s="10" t="s">
        <v>77</v>
      </c>
      <c r="J62" s="10" t="s">
        <v>33</v>
      </c>
      <c r="K62" s="20">
        <v>98</v>
      </c>
      <c r="L62" s="20"/>
      <c r="M62" s="20">
        <f t="shared" si="5"/>
        <v>98</v>
      </c>
      <c r="N62" s="20">
        <f>17+16+19+48</f>
        <v>100</v>
      </c>
      <c r="O62" s="20">
        <f t="shared" si="4"/>
        <v>2</v>
      </c>
      <c r="P62" s="10"/>
      <c r="Q62" s="9"/>
      <c r="R62" s="9"/>
      <c r="S62" s="9">
        <f t="shared" si="0"/>
        <v>0</v>
      </c>
      <c r="T62" s="9"/>
      <c r="U62" s="9">
        <f t="shared" si="1"/>
        <v>0</v>
      </c>
      <c r="V62" s="10"/>
      <c r="W62" s="10"/>
      <c r="X62" s="10"/>
      <c r="Y62" s="10"/>
    </row>
    <row r="63" spans="1:25">
      <c r="A63" s="20">
        <v>104005</v>
      </c>
      <c r="B63" s="20">
        <v>2</v>
      </c>
      <c r="C63" s="20">
        <v>1128</v>
      </c>
      <c r="D63" s="20" t="s">
        <v>102</v>
      </c>
      <c r="E63" s="20" t="s">
        <v>100</v>
      </c>
      <c r="F63" s="20"/>
      <c r="G63" s="20"/>
      <c r="H63" s="10"/>
      <c r="I63" s="10"/>
      <c r="J63" s="10"/>
      <c r="K63" s="20"/>
      <c r="L63" s="20"/>
      <c r="M63" s="20"/>
      <c r="N63" s="20"/>
      <c r="O63" s="20"/>
      <c r="P63" s="10"/>
      <c r="Q63" s="9"/>
      <c r="R63" s="9"/>
      <c r="S63" s="9">
        <f t="shared" si="0"/>
        <v>0</v>
      </c>
      <c r="T63" s="9"/>
      <c r="U63" s="9">
        <f t="shared" si="1"/>
        <v>0</v>
      </c>
      <c r="V63" s="10"/>
      <c r="W63" s="10"/>
      <c r="X63" s="10"/>
      <c r="Y63" s="10"/>
    </row>
    <row r="64" spans="1:25" ht="23.25" customHeight="1">
      <c r="A64" s="20">
        <v>104005</v>
      </c>
      <c r="B64" s="20">
        <v>2</v>
      </c>
      <c r="C64" s="20">
        <v>1128</v>
      </c>
      <c r="D64" s="20" t="s">
        <v>102</v>
      </c>
      <c r="E64" s="20" t="s">
        <v>100</v>
      </c>
      <c r="F64" s="20" t="s">
        <v>19</v>
      </c>
      <c r="G64" s="20"/>
      <c r="H64" s="10"/>
      <c r="I64" s="10"/>
      <c r="J64" s="10"/>
      <c r="K64" s="20"/>
      <c r="L64" s="20">
        <v>1</v>
      </c>
      <c r="M64" s="20">
        <f t="shared" si="5"/>
        <v>1</v>
      </c>
      <c r="N64" s="20">
        <v>1</v>
      </c>
      <c r="O64" s="20">
        <f t="shared" si="4"/>
        <v>0</v>
      </c>
      <c r="P64" s="10"/>
      <c r="Q64" s="9"/>
      <c r="R64" s="9">
        <v>10280.25</v>
      </c>
      <c r="S64" s="9">
        <f t="shared" si="0"/>
        <v>10280.25</v>
      </c>
      <c r="T64" s="9">
        <v>10280.25</v>
      </c>
      <c r="U64" s="9">
        <f t="shared" si="1"/>
        <v>0</v>
      </c>
      <c r="V64" s="10"/>
      <c r="W64" s="10" t="s">
        <v>85</v>
      </c>
      <c r="X64" s="10" t="s">
        <v>86</v>
      </c>
      <c r="Y64" s="10" t="s">
        <v>87</v>
      </c>
    </row>
    <row r="65" spans="1:25" ht="114.75" customHeight="1">
      <c r="A65" s="20">
        <v>104005</v>
      </c>
      <c r="B65" s="20">
        <v>2</v>
      </c>
      <c r="C65" s="20">
        <v>1128</v>
      </c>
      <c r="D65" s="20" t="s">
        <v>102</v>
      </c>
      <c r="E65" s="20" t="s">
        <v>116</v>
      </c>
      <c r="F65" s="20" t="s">
        <v>18</v>
      </c>
      <c r="G65" s="20"/>
      <c r="H65" s="10" t="s">
        <v>123</v>
      </c>
      <c r="I65" s="10"/>
      <c r="J65" s="10"/>
      <c r="K65" s="20"/>
      <c r="L65" s="20"/>
      <c r="M65" s="20">
        <f t="shared" si="5"/>
        <v>0</v>
      </c>
      <c r="N65" s="20"/>
      <c r="O65" s="20">
        <f t="shared" si="4"/>
        <v>0</v>
      </c>
      <c r="P65" s="10"/>
      <c r="Q65" s="9"/>
      <c r="R65" s="9">
        <v>11369.4</v>
      </c>
      <c r="S65" s="9">
        <f t="shared" si="0"/>
        <v>11369.4</v>
      </c>
      <c r="T65" s="9">
        <v>11369.39</v>
      </c>
      <c r="U65" s="9">
        <f t="shared" si="1"/>
        <v>-1.0000000000218279E-2</v>
      </c>
      <c r="V65" s="10"/>
      <c r="W65" s="10" t="s">
        <v>85</v>
      </c>
      <c r="X65" s="10" t="s">
        <v>86</v>
      </c>
      <c r="Y65" s="10" t="s">
        <v>87</v>
      </c>
    </row>
    <row r="66" spans="1:25" ht="37.5" customHeight="1">
      <c r="A66" s="20">
        <v>104005</v>
      </c>
      <c r="B66" s="20">
        <v>2</v>
      </c>
      <c r="C66" s="20">
        <v>1128</v>
      </c>
      <c r="D66" s="20" t="s">
        <v>102</v>
      </c>
      <c r="E66" s="20" t="s">
        <v>116</v>
      </c>
      <c r="F66" s="20" t="s">
        <v>18</v>
      </c>
      <c r="G66" s="20"/>
      <c r="H66" s="10"/>
      <c r="I66" s="10" t="s">
        <v>124</v>
      </c>
      <c r="J66" s="10" t="s">
        <v>33</v>
      </c>
      <c r="K66" s="20">
        <v>1</v>
      </c>
      <c r="L66" s="20"/>
      <c r="M66" s="20">
        <f t="shared" si="5"/>
        <v>1</v>
      </c>
      <c r="N66" s="20">
        <v>1</v>
      </c>
      <c r="O66" s="20">
        <f t="shared" si="4"/>
        <v>0</v>
      </c>
      <c r="P66" s="10"/>
      <c r="Q66" s="9"/>
      <c r="R66" s="9"/>
      <c r="S66" s="9">
        <f t="shared" si="0"/>
        <v>0</v>
      </c>
      <c r="T66" s="9"/>
      <c r="U66" s="9">
        <f t="shared" si="1"/>
        <v>0</v>
      </c>
      <c r="V66" s="10"/>
      <c r="W66" s="10" t="s">
        <v>85</v>
      </c>
      <c r="X66" s="10" t="s">
        <v>86</v>
      </c>
      <c r="Y66" s="10" t="s">
        <v>87</v>
      </c>
    </row>
    <row r="67" spans="1:25" ht="87.75" customHeight="1">
      <c r="A67" s="20">
        <v>104005</v>
      </c>
      <c r="B67" s="20">
        <v>2</v>
      </c>
      <c r="C67" s="20">
        <v>1128</v>
      </c>
      <c r="D67" s="20" t="s">
        <v>102</v>
      </c>
      <c r="E67" s="20" t="s">
        <v>116</v>
      </c>
      <c r="F67" s="20" t="s">
        <v>19</v>
      </c>
      <c r="G67" s="20"/>
      <c r="H67" s="10" t="s">
        <v>125</v>
      </c>
      <c r="I67" s="10"/>
      <c r="J67" s="10"/>
      <c r="K67" s="20"/>
      <c r="L67" s="20"/>
      <c r="M67" s="20">
        <f t="shared" si="5"/>
        <v>0</v>
      </c>
      <c r="N67" s="20"/>
      <c r="O67" s="20">
        <f t="shared" si="4"/>
        <v>0</v>
      </c>
      <c r="P67" s="10"/>
      <c r="Q67" s="9"/>
      <c r="R67" s="9">
        <v>6993.9</v>
      </c>
      <c r="S67" s="9">
        <f t="shared" si="0"/>
        <v>6993.9</v>
      </c>
      <c r="T67" s="9">
        <v>6993.89</v>
      </c>
      <c r="U67" s="9">
        <f t="shared" si="1"/>
        <v>-9.999999999308784E-3</v>
      </c>
      <c r="V67" s="10"/>
      <c r="W67" s="10" t="s">
        <v>85</v>
      </c>
      <c r="X67" s="10" t="s">
        <v>86</v>
      </c>
      <c r="Y67" s="10" t="s">
        <v>87</v>
      </c>
    </row>
    <row r="68" spans="1:25" ht="43.5" customHeight="1">
      <c r="A68" s="20">
        <v>104005</v>
      </c>
      <c r="B68" s="20">
        <v>2</v>
      </c>
      <c r="C68" s="20">
        <v>1128</v>
      </c>
      <c r="D68" s="20" t="s">
        <v>102</v>
      </c>
      <c r="E68" s="20" t="s">
        <v>116</v>
      </c>
      <c r="F68" s="20" t="s">
        <v>19</v>
      </c>
      <c r="G68" s="20"/>
      <c r="H68" s="10"/>
      <c r="I68" s="10" t="s">
        <v>124</v>
      </c>
      <c r="J68" s="10" t="s">
        <v>33</v>
      </c>
      <c r="K68" s="20">
        <v>1</v>
      </c>
      <c r="L68" s="20"/>
      <c r="M68" s="20">
        <f t="shared" si="5"/>
        <v>1</v>
      </c>
      <c r="N68" s="20">
        <v>1</v>
      </c>
      <c r="O68" s="20">
        <f t="shared" si="4"/>
        <v>0</v>
      </c>
      <c r="P68" s="10"/>
      <c r="Q68" s="9"/>
      <c r="R68" s="9"/>
      <c r="S68" s="9">
        <f t="shared" si="0"/>
        <v>0</v>
      </c>
      <c r="T68" s="9"/>
      <c r="U68" s="9">
        <f t="shared" si="1"/>
        <v>0</v>
      </c>
      <c r="V68" s="10"/>
      <c r="W68" s="10" t="s">
        <v>85</v>
      </c>
      <c r="X68" s="10" t="s">
        <v>86</v>
      </c>
      <c r="Y68" s="10" t="s">
        <v>87</v>
      </c>
    </row>
    <row r="69" spans="1:25" ht="247.5" customHeight="1">
      <c r="A69" s="20">
        <v>104005</v>
      </c>
      <c r="B69" s="20">
        <v>2</v>
      </c>
      <c r="C69" s="20">
        <v>1128</v>
      </c>
      <c r="D69" s="20" t="s">
        <v>102</v>
      </c>
      <c r="E69" s="20" t="s">
        <v>101</v>
      </c>
      <c r="F69" s="20" t="s">
        <v>18</v>
      </c>
      <c r="G69" s="20"/>
      <c r="H69" s="10" t="s">
        <v>126</v>
      </c>
      <c r="I69" s="10"/>
      <c r="J69" s="10"/>
      <c r="K69" s="20"/>
      <c r="L69" s="20"/>
      <c r="M69" s="20">
        <f t="shared" si="5"/>
        <v>0</v>
      </c>
      <c r="N69" s="20"/>
      <c r="O69" s="20">
        <f t="shared" si="4"/>
        <v>0</v>
      </c>
      <c r="P69" s="10"/>
      <c r="Q69" s="9"/>
      <c r="R69" s="9">
        <v>7940</v>
      </c>
      <c r="S69" s="9">
        <f>Q69+R69</f>
        <v>7940</v>
      </c>
      <c r="T69" s="9">
        <v>7940</v>
      </c>
      <c r="U69" s="9">
        <f>T69-S69</f>
        <v>0</v>
      </c>
      <c r="V69" s="10"/>
      <c r="W69" s="10" t="s">
        <v>85</v>
      </c>
      <c r="X69" s="10" t="s">
        <v>86</v>
      </c>
      <c r="Y69" s="10" t="s">
        <v>87</v>
      </c>
    </row>
    <row r="70" spans="1:25" ht="36.75" customHeight="1">
      <c r="A70" s="20">
        <v>104005</v>
      </c>
      <c r="B70" s="20">
        <v>2</v>
      </c>
      <c r="C70" s="20">
        <v>1128</v>
      </c>
      <c r="D70" s="20" t="s">
        <v>102</v>
      </c>
      <c r="E70" s="20" t="s">
        <v>101</v>
      </c>
      <c r="F70" s="20" t="s">
        <v>18</v>
      </c>
      <c r="G70" s="20"/>
      <c r="H70" s="10"/>
      <c r="I70" s="10" t="s">
        <v>124</v>
      </c>
      <c r="J70" s="10" t="s">
        <v>33</v>
      </c>
      <c r="K70" s="20">
        <v>1</v>
      </c>
      <c r="L70" s="20"/>
      <c r="M70" s="20">
        <f t="shared" si="5"/>
        <v>1</v>
      </c>
      <c r="N70" s="20">
        <v>1</v>
      </c>
      <c r="O70" s="20">
        <f t="shared" si="4"/>
        <v>0</v>
      </c>
      <c r="P70" s="10"/>
      <c r="Q70" s="9"/>
      <c r="R70" s="9"/>
      <c r="S70" s="9">
        <f>Q70+R70</f>
        <v>0</v>
      </c>
      <c r="T70" s="9"/>
      <c r="U70" s="9">
        <f>T70-S70</f>
        <v>0</v>
      </c>
      <c r="V70" s="10"/>
      <c r="W70" s="10" t="s">
        <v>85</v>
      </c>
      <c r="X70" s="10" t="s">
        <v>86</v>
      </c>
      <c r="Y70" s="10" t="s">
        <v>87</v>
      </c>
    </row>
    <row r="71" spans="1:25" ht="49.5" customHeight="1">
      <c r="A71" s="20">
        <v>104005</v>
      </c>
      <c r="B71" s="20">
        <v>2</v>
      </c>
      <c r="C71" s="20">
        <v>1168</v>
      </c>
      <c r="D71" s="20" t="s">
        <v>97</v>
      </c>
      <c r="E71" s="20" t="s">
        <v>127</v>
      </c>
      <c r="F71" s="20" t="s">
        <v>18</v>
      </c>
      <c r="G71" s="20"/>
      <c r="H71" s="10" t="s">
        <v>128</v>
      </c>
      <c r="I71" s="10"/>
      <c r="J71" s="10"/>
      <c r="K71" s="20"/>
      <c r="L71" s="20"/>
      <c r="M71" s="20">
        <f t="shared" si="5"/>
        <v>0</v>
      </c>
      <c r="N71" s="20"/>
      <c r="O71" s="20">
        <f t="shared" si="4"/>
        <v>0</v>
      </c>
      <c r="P71" s="10"/>
      <c r="Q71" s="9"/>
      <c r="R71" s="9">
        <v>7940</v>
      </c>
      <c r="S71" s="9">
        <f>Q71+R71</f>
        <v>7940</v>
      </c>
      <c r="T71" s="9">
        <v>7940</v>
      </c>
      <c r="U71" s="9">
        <f>T71-S71</f>
        <v>0</v>
      </c>
      <c r="V71" s="10"/>
      <c r="W71" s="10" t="s">
        <v>85</v>
      </c>
      <c r="X71" s="10" t="s">
        <v>86</v>
      </c>
      <c r="Y71" s="10" t="s">
        <v>87</v>
      </c>
    </row>
    <row r="72" spans="1:25" ht="79.5" customHeight="1">
      <c r="A72" s="20">
        <v>104005</v>
      </c>
      <c r="B72" s="20">
        <v>2</v>
      </c>
      <c r="C72" s="20">
        <v>1168</v>
      </c>
      <c r="D72" s="20" t="s">
        <v>97</v>
      </c>
      <c r="E72" s="20" t="s">
        <v>127</v>
      </c>
      <c r="F72" s="20" t="s">
        <v>18</v>
      </c>
      <c r="G72" s="20"/>
      <c r="H72" s="10"/>
      <c r="I72" s="10" t="s">
        <v>135</v>
      </c>
      <c r="J72" s="10" t="s">
        <v>33</v>
      </c>
      <c r="K72" s="20">
        <v>1</v>
      </c>
      <c r="L72" s="20"/>
      <c r="M72" s="20">
        <f t="shared" si="5"/>
        <v>1</v>
      </c>
      <c r="N72" s="20">
        <v>1</v>
      </c>
      <c r="O72" s="20">
        <f t="shared" si="4"/>
        <v>0</v>
      </c>
      <c r="P72" s="10"/>
      <c r="Q72" s="9"/>
      <c r="R72" s="9"/>
      <c r="S72" s="9">
        <f>Q72+R72</f>
        <v>0</v>
      </c>
      <c r="T72" s="9"/>
      <c r="U72" s="9">
        <f>T72-S72</f>
        <v>0</v>
      </c>
      <c r="V72" s="10"/>
      <c r="W72" s="10" t="s">
        <v>85</v>
      </c>
      <c r="X72" s="10" t="s">
        <v>86</v>
      </c>
      <c r="Y72" s="10" t="s">
        <v>87</v>
      </c>
    </row>
  </sheetData>
  <sheetProtection autoFilter="0" pivotTables="0"/>
  <mergeCells count="12">
    <mergeCell ref="C1:E1"/>
    <mergeCell ref="F1:F2"/>
    <mergeCell ref="A1:A2"/>
    <mergeCell ref="K1:P1"/>
    <mergeCell ref="B1:B2"/>
    <mergeCell ref="D2:E2"/>
    <mergeCell ref="Q1:V1"/>
    <mergeCell ref="W1:Y1"/>
    <mergeCell ref="G1:G2"/>
    <mergeCell ref="H1:H2"/>
    <mergeCell ref="I1:I2"/>
    <mergeCell ref="J1:J2"/>
  </mergeCells>
  <phoneticPr fontId="4" type="noConversion"/>
  <dataValidations count="13">
    <dataValidation type="custom" showInputMessage="1" showErrorMessage="1" sqref="F35:F57 F4:F26">
      <formula1>IF(J4="ù³Ý³Ï³Ï³Ý",AND(ISNUMBER(VALUE(SUBSTITUTE(F4,".",""))),INT(VALUE(SUBSTITUTE(F4,".","")))=VALUE(SUBSTITUTE(F4,".",""))),ISNUMBER(VALUE(SUBSTITUTE(SUBSTITUTE(F4,",",""),".",""))))</formula1>
    </dataValidation>
    <dataValidation type="custom" allowBlank="1" showInputMessage="1" showErrorMessage="1" sqref="L4:O4 K48 L27:O34 L50:L60 L61:M62 O61:O62 M64 O64:O72 L35:L48 M35:O60 L65:M72 E4:E72 M25 O25">
      <formula1>IF(OR($J4="",ISBLANK($J4),$J4="ù³Ý³Ï³Ï³Ý", $J4="ß³Ñ³éáõÝ»ñÇ ù³Ý³ÏÁ", $J4="³ÏïÇíÇ Í³é³ÛáõÃÛ³Ý Ï³ÝË³ï»ëíáÕ Å³ÙÏ»ïÁ", $J4="í³ñÏ ëï³óáÕ ³ÝÓ³Ýó ù³Ý³ÏÁ",$J4="í³ñÏ ëï³óáÕ Ï³½Ù³Ï»ñåáõÃÛáõÝÝ»ñÇ ù³Ý³ÏÁ"),ISNUMBER(E4),TRUE)</formula1>
    </dataValidation>
    <dataValidation type="custom" allowBlank="1" showInputMessage="1" showErrorMessage="1" sqref="K4 L49 K49:K62 K27:K47 K65:K72 C4:D72">
      <formula1 xml:space="preserve"> IF(OR($K4="",ISBLANK($K4),$K4="ù³Ý³Ï³Ï³Ý", $K4="ß³Ñ³éáõÝ»ñÇ ù³Ý³ÏÁ", $K4="³ÏïÇíÇ Í³é³ÛáõÃÛ³Ý Ï³ÝË³ï»ëíáÕ Å³ÙÏ»ïÁ", $K4="³ÏïÇíÇ ï³ñÇùÁ"),ISNUMBER(C4),TRUE)</formula1>
    </dataValidation>
    <dataValidation type="custom" allowBlank="1" showInputMessage="1" showErrorMessage="1" sqref="N61:N62 N65:N72 L5:L26 M26 M5:M24 N5:N26 O5:O24 O26">
      <formula1>IF(OR($O5="",ISBLANK($O5),$O5="ù³Ý³Ï³Ï³Ý", $O5="ß³Ñ³éáõÝ»ñÇ ù³Ý³ÏÁ", $O5="³ÏïÇíÇ Í³é³ÛáõÃÛ³Ý Ï³ÝË³ï»ëíáÕ Å³ÙÏ»ïÁ", $O5="í³ñÏ ëï³óáÕ ³ÝÓ³Ýó ù³Ý³ÏÁ",$O5="í³ñÏ ëï³óáÕ Ï³½Ù³Ï»ñåáõÃÛáõÝÝ»ñÇ ù³Ý³ÏÁ"),ISNUMBER(L5),TRUE)</formula1>
    </dataValidation>
    <dataValidation type="custom" allowBlank="1" showInputMessage="1" showErrorMessage="1" sqref="K5:K26">
      <formula1 xml:space="preserve"> IF(OR($P5="",ISBLANK($P5),$P5="ù³Ý³Ï³Ï³Ý", $P5="ß³Ñ³éáõÝ»ñÇ ù³Ý³ÏÁ", $P5="³ÏïÇíÇ Í³é³ÛáõÃÛ³Ý Ï³ÝË³ï»ëíáÕ Å³ÙÏ»ïÁ", $P5="³ÏïÇíÇ ï³ñÇùÁ"),ISNUMBER(K5),TRUE)</formula1>
    </dataValidation>
    <dataValidation type="list" allowBlank="1" showInputMessage="1" showErrorMessage="1" sqref="G61:G62 G65:G72 G27:G34 G58:G59">
      <formula1>$AM$11:$AM$13</formula1>
    </dataValidation>
    <dataValidation type="decimal" allowBlank="1" showInputMessage="1" showErrorMessage="1" sqref="U4:U72 S4:S72 Q47:Q62 T64:T72 Q4:Q45 T35:T62 R31:R34 T28:T30 Q65:Q72 T4:T26">
      <formula1>0</formula1>
      <formula2>9999999999</formula2>
    </dataValidation>
    <dataValidation type="list" allowBlank="1" showInputMessage="1" showErrorMessage="1" sqref="G60 G4:G26 G35:G57">
      <formula1>#REF!</formula1>
    </dataValidation>
    <dataValidation type="decimal" allowBlank="1" showInputMessage="1" showErrorMessage="1" sqref="R2:R30 R35:R65536 T31:T34 Q46 T27">
      <formula1>-10000000000000000</formula1>
      <formula2>99999999999999</formula2>
    </dataValidation>
    <dataValidation type="list" allowBlank="1" showInputMessage="1" showErrorMessage="1" sqref="J58:J62 J4:J56 J65:J72">
      <formula1>#REF!</formula1>
    </dataValidation>
    <dataValidation type="list" allowBlank="1" showInputMessage="1" showErrorMessage="1" sqref="B58:B72 B27:B34">
      <formula1>$AI$11:$AI$12</formula1>
    </dataValidation>
    <dataValidation type="list" allowBlank="1" showInputMessage="1" showErrorMessage="1" sqref="J57">
      <formula1>#REF!</formula1>
    </dataValidation>
    <dataValidation type="list" allowBlank="1" showInputMessage="1" showErrorMessage="1" sqref="B35:B57 B4:B26">
      <formula1>#REF!</formula1>
    </dataValidation>
  </dataValidations>
  <pageMargins left="0.23622047244094491" right="0.23622047244094491" top="0.23622047244094491" bottom="0.43" header="0.23622047244094491" footer="0.22"/>
  <pageSetup paperSize="9" scale="75" firstPageNumber="2001" orientation="landscape" useFirstPageNumber="1" horizontalDpi="200" verticalDpi="200" r:id="rId1"/>
  <headerFooter alignWithMargins="0">
    <oddFooter>&amp;L&amp;"GHEA Grapalat,Regular"&amp;8Հայաստանի Հանրապետության ֆինանսների նախարարություն&amp;R&amp;"GHEA Grapalat,Regular"&amp;8&amp;F &amp;P էջ</oddFooter>
  </headerFooter>
  <colBreaks count="2" manualBreakCount="2">
    <brk id="16" max="1048575" man="1"/>
    <brk id="22"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Sheet2 (3)</vt:lpstr>
      <vt:lpstr>Report</vt:lpstr>
      <vt:lpstr>'Sheet2 (3)'!Print_Area</vt:lpstr>
      <vt:lpstr>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Gevorgyan</dc:creator>
  <cp:lastModifiedBy>Kristina Gevorgyan</cp:lastModifiedBy>
  <cp:lastPrinted>2016-04-19T10:47:10Z</cp:lastPrinted>
  <dcterms:created xsi:type="dcterms:W3CDTF">2007-06-08T11:55:52Z</dcterms:created>
  <dcterms:modified xsi:type="dcterms:W3CDTF">2016-06-23T06:23:07Z</dcterms:modified>
</cp:coreProperties>
</file>