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240" yWindow="225" windowWidth="14805" windowHeight="7890" activeTab="3"/>
  </bookViews>
  <sheets>
    <sheet name="3.External Debt Service" sheetId="12" r:id="rId1"/>
    <sheet name="4.Tesutyun+" sheetId="4" r:id="rId2"/>
    <sheet name="5.Disbursements Report+" sheetId="13" r:id="rId3"/>
    <sheet name="6.Public Debt+" sheetId="14" r:id="rId4"/>
    <sheet name="7.Evrobond " sheetId="15" r:id="rId5"/>
  </sheets>
  <externalReferences>
    <externalReference r:id="rId6"/>
    <externalReference r:id="rId7"/>
  </externalReferences>
  <definedNames>
    <definedName name="_xlnm.Print_Area" localSheetId="2">'5.Disbursements Report+'!$A$1:$D$104</definedName>
    <definedName name="_xlnm.Print_Titles" localSheetId="0">'3.External Debt Service'!$4:$5</definedName>
    <definedName name="_xlnm.Print_Titles" localSheetId="2">'5.Disbursements Report+'!$4:$4</definedName>
    <definedName name="vlom">[1]VTB!#REF!</definedName>
  </definedNames>
  <calcPr calcId="145621" fullCalcOnLoad="1"/>
</workbook>
</file>

<file path=xl/calcChain.xml><?xml version="1.0" encoding="utf-8"?>
<calcChain xmlns="http://schemas.openxmlformats.org/spreadsheetml/2006/main">
  <c r="B7" i="15" l="1"/>
  <c r="B8" i="15" s="1"/>
  <c r="B14" i="15"/>
  <c r="B18" i="15"/>
  <c r="D44" i="15"/>
  <c r="D47" i="13"/>
  <c r="C47" i="13"/>
  <c r="F34" i="12"/>
  <c r="D34" i="12"/>
  <c r="D101" i="13"/>
  <c r="D103" i="13" s="1"/>
  <c r="C101" i="13"/>
  <c r="D98" i="13"/>
  <c r="C98" i="13"/>
  <c r="D97" i="13"/>
  <c r="C97" i="13"/>
  <c r="D96" i="13"/>
  <c r="C96" i="13"/>
  <c r="D95" i="13"/>
  <c r="C95" i="13"/>
  <c r="C93" i="13" s="1"/>
  <c r="D94" i="13"/>
  <c r="C94" i="13"/>
  <c r="D84" i="13"/>
  <c r="C84" i="13"/>
  <c r="D77" i="13"/>
  <c r="C77" i="13"/>
  <c r="D75" i="13"/>
  <c r="C75" i="13"/>
  <c r="C73" i="13" s="1"/>
  <c r="D71" i="13"/>
  <c r="C71" i="13"/>
  <c r="D69" i="13"/>
  <c r="C69" i="13"/>
  <c r="D67" i="13"/>
  <c r="C67" i="13"/>
  <c r="D65" i="13"/>
  <c r="D60" i="13" s="1"/>
  <c r="C65" i="13"/>
  <c r="C60" i="13" s="1"/>
  <c r="D62" i="13"/>
  <c r="C62" i="13"/>
  <c r="D58" i="13"/>
  <c r="C58" i="13"/>
  <c r="D45" i="13"/>
  <c r="C45" i="13"/>
  <c r="D42" i="13"/>
  <c r="C42" i="13"/>
  <c r="D38" i="13"/>
  <c r="C38" i="13"/>
  <c r="D33" i="13"/>
  <c r="C33" i="13"/>
  <c r="D24" i="13"/>
  <c r="C24" i="13"/>
  <c r="D21" i="13"/>
  <c r="D7" i="13"/>
  <c r="D5" i="13" s="1"/>
  <c r="C21" i="13"/>
  <c r="C7" i="13" s="1"/>
  <c r="C5" i="13" s="1"/>
  <c r="D73" i="13"/>
  <c r="D93" i="13"/>
  <c r="F185" i="12"/>
  <c r="E185" i="12"/>
  <c r="D185" i="12"/>
  <c r="C185" i="12"/>
  <c r="F183" i="12"/>
  <c r="E183" i="12"/>
  <c r="D183" i="12"/>
  <c r="D177" i="12" s="1"/>
  <c r="C183" i="12"/>
  <c r="B182" i="12"/>
  <c r="F179" i="12"/>
  <c r="E179" i="12"/>
  <c r="D179" i="12"/>
  <c r="C179" i="12"/>
  <c r="F175" i="12"/>
  <c r="E175" i="12"/>
  <c r="D175" i="12"/>
  <c r="C175" i="12"/>
  <c r="F173" i="12"/>
  <c r="E173" i="12"/>
  <c r="D173" i="12"/>
  <c r="C173" i="12"/>
  <c r="F170" i="12"/>
  <c r="E170" i="12"/>
  <c r="D170" i="12"/>
  <c r="C170" i="12"/>
  <c r="D154" i="12"/>
  <c r="C154" i="12"/>
  <c r="C145" i="12" s="1"/>
  <c r="F154" i="12"/>
  <c r="E154" i="12"/>
  <c r="E150" i="12"/>
  <c r="D150" i="12"/>
  <c r="D145" i="12" s="1"/>
  <c r="B152" i="12"/>
  <c r="F150" i="12"/>
  <c r="C150" i="12"/>
  <c r="F147" i="12"/>
  <c r="F145" i="12" s="1"/>
  <c r="E147" i="12"/>
  <c r="D147" i="12"/>
  <c r="C147" i="12"/>
  <c r="F143" i="12"/>
  <c r="E143" i="12"/>
  <c r="D143" i="12"/>
  <c r="C143" i="12"/>
  <c r="F141" i="12"/>
  <c r="E141" i="12"/>
  <c r="D141" i="12"/>
  <c r="C141" i="12"/>
  <c r="F139" i="12"/>
  <c r="E139" i="12"/>
  <c r="D139" i="12"/>
  <c r="C139" i="12"/>
  <c r="F132" i="12"/>
  <c r="E132" i="12"/>
  <c r="D132" i="12"/>
  <c r="C132" i="12"/>
  <c r="D125" i="12"/>
  <c r="F125" i="12"/>
  <c r="E125" i="12"/>
  <c r="C125" i="12"/>
  <c r="F118" i="12"/>
  <c r="E118" i="12"/>
  <c r="B124" i="12"/>
  <c r="D118" i="12"/>
  <c r="C118" i="12"/>
  <c r="F104" i="12"/>
  <c r="E104" i="12"/>
  <c r="D104" i="12"/>
  <c r="C104" i="12"/>
  <c r="F99" i="12"/>
  <c r="E99" i="12"/>
  <c r="D99" i="12"/>
  <c r="C99" i="12"/>
  <c r="D33" i="12"/>
  <c r="C33" i="12"/>
  <c r="F33" i="12"/>
  <c r="F6" i="12" s="1"/>
  <c r="E33" i="12"/>
  <c r="E6" i="12" s="1"/>
  <c r="F8" i="12"/>
  <c r="E8" i="12"/>
  <c r="D8" i="12"/>
  <c r="C8" i="12"/>
  <c r="C6" i="12" s="1"/>
  <c r="C177" i="12"/>
  <c r="C187" i="12" s="1"/>
  <c r="C193" i="12" s="1"/>
  <c r="F177" i="12"/>
  <c r="E177" i="12"/>
  <c r="E145" i="12"/>
  <c r="D6" i="12"/>
  <c r="D187" i="12" l="1"/>
  <c r="D193" i="12" s="1"/>
  <c r="D80" i="13"/>
  <c r="E187" i="12"/>
  <c r="E193" i="12" s="1"/>
  <c r="F187" i="12"/>
  <c r="F193" i="12" s="1"/>
  <c r="C80" i="13"/>
  <c r="C103" i="13"/>
</calcChain>
</file>

<file path=xl/sharedStrings.xml><?xml version="1.0" encoding="utf-8"?>
<sst xmlns="http://schemas.openxmlformats.org/spreadsheetml/2006/main" count="591" uniqueCount="421">
  <si>
    <t>ՏԵՂԵԿԱՆՔ</t>
  </si>
  <si>
    <t>հազ. դրամ</t>
  </si>
  <si>
    <t>N</t>
  </si>
  <si>
    <t>Տ Ե Ղ Ե Կ Ա Ն Ք</t>
  </si>
  <si>
    <t>No</t>
  </si>
  <si>
    <t xml:space="preserve">Վարկային ծրագիր  </t>
  </si>
  <si>
    <t>Տոկոսավճար</t>
  </si>
  <si>
    <t xml:space="preserve"> Հիմնական գումարի մարում </t>
  </si>
  <si>
    <t xml:space="preserve">ԱՄՆ դոլար </t>
  </si>
  <si>
    <t xml:space="preserve"> հազ. դրամ </t>
  </si>
  <si>
    <t xml:space="preserve"> ԱՄՆ դոլար </t>
  </si>
  <si>
    <t>Միջազգային կազմակերպությունների գծով</t>
  </si>
  <si>
    <t xml:space="preserve">                                    </t>
  </si>
  <si>
    <t>այդ թվում</t>
  </si>
  <si>
    <t>I</t>
  </si>
  <si>
    <t>Վերակառուցման և Զարգացման Միջազգային Բանկ (IBRD)</t>
  </si>
  <si>
    <t>Էլեկտրոնային հանրության և մրցունակության բարելավման ծրագիր</t>
  </si>
  <si>
    <t>Զարգացման քաղաքականության գործողությունների III վարկ</t>
  </si>
  <si>
    <t>Կրթության բարելավման ծրագիր</t>
  </si>
  <si>
    <t>Առևտրի խթանման և որակի ենթակառուցվածքների ծրագիր</t>
  </si>
  <si>
    <t>Համայնքային ջրամատակարարման ծրագիր</t>
  </si>
  <si>
    <t>Զարգացման քաղաքականության գործողությունների II վարկ</t>
  </si>
  <si>
    <t>Առողջապահական համակարգի արդիականացման II ծրագրի լրացուցիչ ֆինանսավորում</t>
  </si>
  <si>
    <t>Ոռոգման համակարգի վերականգնման հրատապ ծրագիր</t>
  </si>
  <si>
    <t>Ոռոգման համակարգի վերականգնման հրատապ ծրագրի լրացուցիչ ֆինանսավորում</t>
  </si>
  <si>
    <t>Սոցիալական ներդրումների III հիմնադրամ (երկրորդ լրացուցիչ ֆինանսավորում)</t>
  </si>
  <si>
    <t>Համայնքների գյուղատնտնտեսական ռեսուրսների կառավարման և մրցունակության II ծրագիր</t>
  </si>
  <si>
    <t>Կենսական նշանակության ճանապարհների բարելավման  ծրագրի լրացուցիչ ֆինանսավորում</t>
  </si>
  <si>
    <t>Կենսական նշանակության ճանապարհների բարելավման  ծրագրի երկրորդ լրացուցիչ ֆինանսավորում</t>
  </si>
  <si>
    <t>Պետական կառավարման համակարգի արդիականացման II ծրագիր</t>
  </si>
  <si>
    <t>Սոցիալական ապահովության կառավարման ծրագրի լրացուցիչ ֆինանսավորում</t>
  </si>
  <si>
    <t>Էլեկտրաէներգիայի մատակարարման հուսալիության ծրագրի լրացուցիչ ֆինանսավորում</t>
  </si>
  <si>
    <t>Էլեկտրամատակարարման հուսալիության ծրագիր</t>
  </si>
  <si>
    <t>Կենսական նշանակության ճանապարհների ցանցի բարելավման ծրագիր</t>
  </si>
  <si>
    <t>Ոռոգման համակարգի բարելավման ծրագիր</t>
  </si>
  <si>
    <t>Զարգացման քաղաքականության գործողությունների I վարկ</t>
  </si>
  <si>
    <t xml:space="preserve">Զարգացման քաղաքականության II վարկ </t>
  </si>
  <si>
    <t>Սոցիալական ներդրումների և տեղական զարգացման ծրագիր</t>
  </si>
  <si>
    <t>Էլեկտրահաղորդման ցանցի բարելավման ծրագիր</t>
  </si>
  <si>
    <t xml:space="preserve">Զարգացման քաղաքականության III վարկ </t>
  </si>
  <si>
    <t>II</t>
  </si>
  <si>
    <t>Զարգացման Միջազգային Ընկերակցություն (IDA)</t>
  </si>
  <si>
    <t>Կառուցվածքային բարեփոխումների II վարկ</t>
  </si>
  <si>
    <t>Ձեռնարկությունների զարգացման ծրագիր</t>
  </si>
  <si>
    <t>Էներգահամակարգի պահպանման ծրագիր</t>
  </si>
  <si>
    <t>Ոռոգման համակարգի զարգացման ծրագիր լրացուցիչ ֆինանսավորում</t>
  </si>
  <si>
    <t>Կենսական նշանակության ճանապարհների բարելավման ծրագիր</t>
  </si>
  <si>
    <t>Հարկային վարչարարության արդիականացման ծրագիր</t>
  </si>
  <si>
    <t>Համայնքային ջրամատակարարման և ջրահեռացման ծրագիր</t>
  </si>
  <si>
    <t xml:space="preserve">Համայնքային ջրամատակարարման և ջրահեռացման ծրագրի լրացուցիչ ֆինանսավորում </t>
  </si>
  <si>
    <t>Օտարերկրյա ներդրումների և արտահանման խթանման ծրագիր</t>
  </si>
  <si>
    <t>Անշարժ գույքի գրանցման ծրագիր</t>
  </si>
  <si>
    <t>Ձեռնարկությունների ինկուբատորի ծրագիր</t>
  </si>
  <si>
    <t>Համայնքների գյուղատնտեսական ռեսուրսների կառավարման և մրցունակության II ծրագիր</t>
  </si>
  <si>
    <t>Աղետի գոտու վերականգնման ծրագիր</t>
  </si>
  <si>
    <t>Վերականգնողական վարկ</t>
  </si>
  <si>
    <t>Կառուցվածքային բարեփոխումների  III վարկ</t>
  </si>
  <si>
    <t xml:space="preserve">Ոռոգման համակարգի վերականգնման ծրագիր </t>
  </si>
  <si>
    <t xml:space="preserve">Մայրուղիների վերականգնման I ծրագիր </t>
  </si>
  <si>
    <t xml:space="preserve">Մայրուղիների վերականգնման II ծրագիր </t>
  </si>
  <si>
    <t xml:space="preserve">Սոցիալական ներդրումների հիմնադրամ </t>
  </si>
  <si>
    <t>Կառուցվածքային բարեփոխումների I վարկ</t>
  </si>
  <si>
    <t>Կառուցվածքային բարեփոխումների տեխնիկական օգնության I վարկ</t>
  </si>
  <si>
    <t>Սոցիալական ներդրումների III հիմնադրամի երրորդ լրացուցիչ ֆինանսավորում</t>
  </si>
  <si>
    <t xml:space="preserve">Առողջապահական համակարգի արդիականացման ծրագիր </t>
  </si>
  <si>
    <t xml:space="preserve">Սոցիալական ներդրումների III հիմնադրամ </t>
  </si>
  <si>
    <t>Աղքատության կրճատման աջակցության III ծրագիր</t>
  </si>
  <si>
    <t>Սոցիալական ներդրումների III հիմնադրամ (լրացուցիչ ֆինանսավորում)</t>
  </si>
  <si>
    <t>Դատաիրավական բարեփոխումների II ծրագիր</t>
  </si>
  <si>
    <t>Առողջապահական համակարգի արդիականացման II ծրագիր</t>
  </si>
  <si>
    <t>Զարգացման քաղաքականության գործողությունների վարկ</t>
  </si>
  <si>
    <t>Կառուցվածքային բարեփոխումների V վարկ</t>
  </si>
  <si>
    <t>Բնական պաշարների կառավարման և չքավորության նվազեցման ծրագիր</t>
  </si>
  <si>
    <t>Աղքատության կրճատման աջակցման I վարկ</t>
  </si>
  <si>
    <t>Աղքատության կրճատման աջակցման II վարկ</t>
  </si>
  <si>
    <t>Պատվարների անվտանգության II ծրագիր</t>
  </si>
  <si>
    <t>Սոցիալական ապահովության կառավարման ծրագիր</t>
  </si>
  <si>
    <t>Պետական կառավարման համակարգի արդիականացման ծրագիր</t>
  </si>
  <si>
    <t>Երևանի ջրամատակարարման և ջրահեռացման ծրագիր</t>
  </si>
  <si>
    <t>Քաղաքային ջեռուցման ծրագիր</t>
  </si>
  <si>
    <t>Վերականգնվող էներգետիկայի ծրագիր</t>
  </si>
  <si>
    <t>Աղքատության կրճատման աջակցության IV ծրագիր</t>
  </si>
  <si>
    <t>Կրթության որակի և համապատասխանության II ծրագիր</t>
  </si>
  <si>
    <t>Համայնքների գյուղատնտեսական ռեսուրսների կառավարման և մրցունակության ծրագիր</t>
  </si>
  <si>
    <t>Հիվանդությունների կանխարգելման և վերահսկման ծրագիր</t>
  </si>
  <si>
    <t xml:space="preserve">Ոռոգման համակարգի զարգացման ծրագիր </t>
  </si>
  <si>
    <t>Դատաիրավական բարեփոխումների ծրագիր</t>
  </si>
  <si>
    <t>Տրանսպորտի ծրագիր</t>
  </si>
  <si>
    <t>Սոցիալական ներդրումների II հիմնադրամ</t>
  </si>
  <si>
    <t>Պատվարների անվտանգության ծրագիր</t>
  </si>
  <si>
    <t>Էլեկտրաէներգիայի հաղորդման և բաշխման համակարգերի ծրագիր</t>
  </si>
  <si>
    <t>Կրթության ֆինանսավորման և կառավարման բարեփոխումների ծրագիր</t>
  </si>
  <si>
    <t>Գյուղատնտեսության բարեփոխումների աջակցման I ծրագիր</t>
  </si>
  <si>
    <t>Գյուղատնտեսական բարեփոխումների աջակցության  II ծրագիր</t>
  </si>
  <si>
    <t>Կառուցվածքային բարեփոխումների  IV վարկ</t>
  </si>
  <si>
    <t>Համայնքային զարգացման ծրագիր</t>
  </si>
  <si>
    <t>Կրթության որակի և համապատասխանության ծրագիր</t>
  </si>
  <si>
    <t>Գյուղական ձեռնարկությունների և փոքրածավալ առևտրային գյուղատնտեսության զարգացման ծրագիր</t>
  </si>
  <si>
    <t>Գյուղական ձեռնարկությունների և փոքրածավալ առևտրային գյուղատնտեսության զարգացման ծրագրի լրացուցիչ ֆինանսավորում</t>
  </si>
  <si>
    <t>Թռչնագրիպին հակազդելու ծրագիր</t>
  </si>
  <si>
    <t xml:space="preserve">Կառուցվածքային բարեփոխումների տեխնիկական աջակցության II վարկ  </t>
  </si>
  <si>
    <t>Առողջապահության ֆինանսավորման և առողջության առաջնային պահպանման ծրագիր</t>
  </si>
  <si>
    <t>Սոցիալական պաշտպանության աջակցության II ծրագիր</t>
  </si>
  <si>
    <t>III</t>
  </si>
  <si>
    <t>ՕՊԵԿ-ի Միջազգային Զարգացման Հիմնադրամ (OFID)</t>
  </si>
  <si>
    <t>Շուկայական հնարավորություններ ֆերմերներին</t>
  </si>
  <si>
    <t>Արտադրական ենթակառուցվածքների վերականգնման վարկ</t>
  </si>
  <si>
    <t>Գյուղական տարածքների տնտեսական զարգացման ծրագիր</t>
  </si>
  <si>
    <t>Գյուղական կարողությունների ստեղծում</t>
  </si>
  <si>
    <t>IV</t>
  </si>
  <si>
    <t>Ասիական Զարգացման Բանկ (ADB)</t>
  </si>
  <si>
    <t>Ջրամատակարարման և ջրահեռացման սեկտորի ծրագիր</t>
  </si>
  <si>
    <t>Ջրամատակարարման և ջրահեռացման հատվածի ծրագրի լրացուցիչ ֆինանսավորում*</t>
  </si>
  <si>
    <t>Գյուղական ճանապարհահատվածի ծրագիր</t>
  </si>
  <si>
    <t>Գյուղական ճանապարհահատվածի ծրագրի լրացուցիչ ֆինանսավորում</t>
  </si>
  <si>
    <t>Կանանց ձեռներեցության աջակցման սեկտորի զարգացման ծրագիր</t>
  </si>
  <si>
    <t>Ճգնաժամին հակազդելու աջակցության ծրագիր I</t>
  </si>
  <si>
    <t>Ճգնաժամին հակազդելու աջակցության ծրագիր II</t>
  </si>
  <si>
    <t>Հյուսիս-հարավ ճանապարհային միջանցքի ներդրրումային ծրագիր - ծրագիր I</t>
  </si>
  <si>
    <t>Հյուսիս-հարավ տրանսպորտային միջանցք, II մասնաբաժին</t>
  </si>
  <si>
    <t>Հյուսիս-հարավ տրանսպորտային միջանցք, III մասնաբաժին</t>
  </si>
  <si>
    <t xml:space="preserve">Ենթակառուցվածքների կայունության աջակցման ծրագիր </t>
  </si>
  <si>
    <t>Էլեկտրահաղորդման ցանցի վերակառուցման ծրագիր</t>
  </si>
  <si>
    <t>V</t>
  </si>
  <si>
    <t>Գյուղատնտեսության Զարգացման Միջազգային Հիմնադրամ (IFAD)</t>
  </si>
  <si>
    <t>Ոռոգման համակարգի վերականգնման ծրագիր</t>
  </si>
  <si>
    <t>Գյուղատնտեսական ծառայությունների ծրագիր</t>
  </si>
  <si>
    <t>VI</t>
  </si>
  <si>
    <t>Եվրոպական Ներդրումային Բանկ (EIB)</t>
  </si>
  <si>
    <t>Երևանի ջրամատակարարման բարելավման ծրագիր</t>
  </si>
  <si>
    <t>Ջրային հատվածի համայնքային ենթակառուցվածքների ծրագիր</t>
  </si>
  <si>
    <t>Երևանի մետրոպոլիտենի վերակառուցման ծրագիր 1</t>
  </si>
  <si>
    <t>Երևանի մետրոպոլիտենի վերակառուցման ծրագիր II</t>
  </si>
  <si>
    <t>Հայաստանի փոքր համայնքների ջրային ծրագիր</t>
  </si>
  <si>
    <t>Հյուսիսային սահմանակետերի արդիականացման ծրագիր</t>
  </si>
  <si>
    <t>VII</t>
  </si>
  <si>
    <t>Վերակառուցման և Զարգացման եվրոպական Բանկ (EBRD)</t>
  </si>
  <si>
    <t>Սևանա լճի բնապահպանական ծրագիր</t>
  </si>
  <si>
    <t>Երևանի մետրոպոլիտենի վերականգնման ծրագիր</t>
  </si>
  <si>
    <t xml:space="preserve">Երևանի մետրոպոլիտենի վերականգնման II ծրագիր </t>
  </si>
  <si>
    <t>Հյուսիսային սահմանակետերի  արդիականացման ծրագիր</t>
  </si>
  <si>
    <t>Երևանի ջրամատակարարման բարելավման  ծրագիր</t>
  </si>
  <si>
    <t>VIII</t>
  </si>
  <si>
    <t>Արժույթի Միջազգային Հիմնադրամ (IMF)</t>
  </si>
  <si>
    <t>Stand-by Arrangement</t>
  </si>
  <si>
    <t>IX</t>
  </si>
  <si>
    <t>Եվրամիություն</t>
  </si>
  <si>
    <t>Մակրոֆինանսական աջակցություն</t>
  </si>
  <si>
    <t>X</t>
  </si>
  <si>
    <t>Եվրասիական Զարգացման Բանկ (Կայունացման և Զարգացման Եվրասիական Հիմնադրամի կառավարիչ) (EDB (EFSD))</t>
  </si>
  <si>
    <t>Հյուսիս-հարավ ավտոճանապարհային միջանցք (ծրագիր IV)</t>
  </si>
  <si>
    <t>Օտարերկրյա պետությունների գծով</t>
  </si>
  <si>
    <t>Ճապոնիա (JICA)</t>
  </si>
  <si>
    <t>Երևանի համակցված շոգեգազային ցիկլով էներգաբլոկի ծրագիր</t>
  </si>
  <si>
    <t>ԱՄՆ</t>
  </si>
  <si>
    <t>Ցորենի առաքում - 15 մլն ԱՄՆ դոլար (1995թ.)</t>
  </si>
  <si>
    <t>Ցորենի առաքում - 15 մլն ԱՄՆ դոլար (1997թ.)</t>
  </si>
  <si>
    <t>Գերմանիա</t>
  </si>
  <si>
    <t>Կովկասյան էլեկտրահաղորդման ցանց I ծրագրի 1-ին փուլ (75 մլն եվրո)</t>
  </si>
  <si>
    <t>Սևան-Հրազդան կասկադի ծրագիր (25 մլն DEM)</t>
  </si>
  <si>
    <t>Սևան-Հրազդան կասկադի ծրագիր (10 մլն DEM)</t>
  </si>
  <si>
    <t>Բարձր լարման ցանցերի համակարգի վերանորոգման ծրագիր (27.5 մլն DEM)</t>
  </si>
  <si>
    <t>Բարձր լարման ցանցերի համակարգի վերանորոգման ծրագիր (4.7 մլն EUR)</t>
  </si>
  <si>
    <t>Ջրային սեկտորի զարգացման ծրագիր (Համայնքային ենթակառուցվածքի I ծրագրի 1 փուլ - Արմավիր)</t>
  </si>
  <si>
    <t>Ջրային սեկտորի զարգացման ծրագիր (Համայնքային ենթակառուցվածքի I ծրագրի 2 փուլ - Արմավիր)</t>
  </si>
  <si>
    <t>Լոռու և Շիրակի ջրային սեկտորի զարգացման ծրագիր փուլ I</t>
  </si>
  <si>
    <t>Ավանդների հատուցումը երաշխավորող հիմնադրամ</t>
  </si>
  <si>
    <t xml:space="preserve">Գյումրի II ենթակայանի վերականգնման ծրագիր </t>
  </si>
  <si>
    <t>Ջրային սեկտորի զարգացման ծրագիր (Համայնքային ենթակառուցվածք-Լոռի-Շիրակ II)</t>
  </si>
  <si>
    <t>Հիդրոէլեկտրակայանների Որոտան կասկադի վերականգնման I ծրագրիր</t>
  </si>
  <si>
    <t>Հիդրոէլեկտրակայանների Որոտան կասկադի վերականգնման II ծրագիր</t>
  </si>
  <si>
    <t>Ջրային սեկտորի զարգացման ծրագիր (Համայնքային ենթակառուցվածքի II ծրագրի 3 փուլ – Լոռի - Շիրակ - Արմավիր)</t>
  </si>
  <si>
    <t>Ախուրյան գետի ջրային ռեսուրսների ինտեգրված կառավարման ծրագիր</t>
  </si>
  <si>
    <t>Ֆրանսիա</t>
  </si>
  <si>
    <t>ԱԷԿ-ի վառելիքի չոր պահպանման ծրագիր</t>
  </si>
  <si>
    <t>Աբու Դաբի Զարգացման Հիմնադրամ</t>
  </si>
  <si>
    <t>Արփա-Սևան թունելի հիմնանորոգման ծրագիր</t>
  </si>
  <si>
    <t>Չինաստանի արտահանման-ներմուծման բանկ</t>
  </si>
  <si>
    <t>Մաքսային զննման տեխնոլոգիաների և սարքավորումների արդիականացման ծրագիր</t>
  </si>
  <si>
    <t>Առևտրային բանկերի գծով</t>
  </si>
  <si>
    <t>Erste Bank (Austria)</t>
  </si>
  <si>
    <t>Գաբրիել Սունդուկյանի անվան ազգային թատրոնի վերանորոգման ծրագիր</t>
  </si>
  <si>
    <t>Արամ Խաչատրյան ֆիլհարմոնիկ համերգասրահի վերանորոգման ծրագիր (Կանխավճարային վարկային ծրագիր 0.3 մլն Եվրո)</t>
  </si>
  <si>
    <t>Ռայֆազն Բանկ (Ավստրիա)</t>
  </si>
  <si>
    <t>Ալ. Սպենդիարյանի անվան օպերայի և բալետի ազգային ակադեմիական թատրոնի և Արամ Խաչատրյան համերգասրահների տեխնիկական վերազինման ծրագիր</t>
  </si>
  <si>
    <t>KBC բանկ (Բելգիա)</t>
  </si>
  <si>
    <t>Ցիկլոտրոնի ծրագիր</t>
  </si>
  <si>
    <t>Ընդամենը</t>
  </si>
  <si>
    <t>Արժեթղթերի շուկայի տեսություն</t>
  </si>
  <si>
    <t xml:space="preserve"> շրջանառության մեջ գտնվող ՊԿՊ-երի վերաբերյալ տվյալները ըստ թողարկման ժամկետայնության, մլն. դրամ </t>
  </si>
  <si>
    <t>1-10 շաբաթ</t>
  </si>
  <si>
    <t>11-20 շաբաթ</t>
  </si>
  <si>
    <t>21-30 շաբաթ</t>
  </si>
  <si>
    <t>31-40 շաբաթ</t>
  </si>
  <si>
    <t>41-52 շաբաթ</t>
  </si>
  <si>
    <t>ընդամենը</t>
  </si>
  <si>
    <t>Անվ. արժեքը</t>
  </si>
  <si>
    <t>Գնման գինը</t>
  </si>
  <si>
    <t>Սպասարկում</t>
  </si>
  <si>
    <t>Եկամտ.</t>
  </si>
  <si>
    <t>Կշիռը</t>
  </si>
  <si>
    <t xml:space="preserve"> շրջանառության մեջ գտնվող ՊԿՊ-երի վերաբերյալ տվյալները ըստ մարմանը մնացած օրերի, մլն. դրամ </t>
  </si>
  <si>
    <t xml:space="preserve"> 1-70 օր </t>
  </si>
  <si>
    <t xml:space="preserve"> 71-140 օր </t>
  </si>
  <si>
    <t xml:space="preserve"> 141-210 օր </t>
  </si>
  <si>
    <t xml:space="preserve"> 211-280 օր </t>
  </si>
  <si>
    <t xml:space="preserve"> 281-365 օր </t>
  </si>
  <si>
    <t xml:space="preserve"> դրությամբ ՊԿՊ-երի գծով կատարված գործառնությունները, մլն. դրամ </t>
  </si>
  <si>
    <t xml:space="preserve">  Մարում  </t>
  </si>
  <si>
    <t xml:space="preserve"> ընդամենը </t>
  </si>
  <si>
    <t>Տեղաբաշխ.</t>
  </si>
  <si>
    <t xml:space="preserve"> մուտք </t>
  </si>
  <si>
    <t xml:space="preserve"> զուտ մուտք </t>
  </si>
  <si>
    <t>Դեֆ. ֆին.</t>
  </si>
  <si>
    <t xml:space="preserve"> շրջանառության մեջ գտնվող ՄԺՊ-երի և ԵՊ-ների վերաբերյալ տվյալները ըստ թողարկման ժամկետայնության, մլն. դրամ </t>
  </si>
  <si>
    <t xml:space="preserve"> 1-2 տարի </t>
  </si>
  <si>
    <t xml:space="preserve">  2-3 տարի  </t>
  </si>
  <si>
    <t xml:space="preserve"> 3-4 տարի </t>
  </si>
  <si>
    <t xml:space="preserve"> 4-5 տարի </t>
  </si>
  <si>
    <t xml:space="preserve"> 6 և ավելի տարի </t>
  </si>
  <si>
    <t xml:space="preserve"> շրջանառության մեջ գտնվող ՄԺՊ-երի և ԵՊ-ների  վերաբերյալ տվյալները ըստ մարմանը մնացած օրերի, մլն. դրամ </t>
  </si>
  <si>
    <t xml:space="preserve"> մինչև 1 տարի </t>
  </si>
  <si>
    <t xml:space="preserve">2-3 տարի </t>
  </si>
  <si>
    <t xml:space="preserve">3-4 տարի </t>
  </si>
  <si>
    <t xml:space="preserve">4-5 տարի </t>
  </si>
  <si>
    <t xml:space="preserve"> 5 և ավելի տարի </t>
  </si>
  <si>
    <t xml:space="preserve"> դրությամբ ՄԺՊ-երի և ԵՊ-ների գծով կատարված գործառնությունները, մլն. դրամ </t>
  </si>
  <si>
    <t xml:space="preserve"> Մարում </t>
  </si>
  <si>
    <t xml:space="preserve"> շրջանառության մեջ գտնվող ԽՊ-ների վերաբերյալ տվյալները ըստ թողարկման ժամկետայնության, մլն. դրամ </t>
  </si>
  <si>
    <t xml:space="preserve"> շրջանառության մեջ գտնվող ԽՊ-ների  վերաբերյալ տվյալները ըստ մարմանը մնացած օրերի, մլն. դրամ </t>
  </si>
  <si>
    <t xml:space="preserve"> դրությամբ ԽՊ-ների գծով կատարված գործառնությունները, մլն. դրամ </t>
  </si>
  <si>
    <t>Մինչև մարման օր ՊԿՊ-երի միջին կշռված ժամկետը (օր)</t>
  </si>
  <si>
    <t>Մինչև մարման օր ՄԺՊ-երի միջին կշռված ժամկետը (օր)</t>
  </si>
  <si>
    <t>մլն. դրամ</t>
  </si>
  <si>
    <t>Մինչև մարման օր ԵԺԱՊ-երի միջին կշռված ժամկետը (օր)</t>
  </si>
  <si>
    <t xml:space="preserve"> ԸՆԴ. ԴԵՖ. ՖԻՆ. </t>
  </si>
  <si>
    <t>Մինչև մարման օր ԽԱՊ-երի միջին կշռված ժամկետը (օր)</t>
  </si>
  <si>
    <t xml:space="preserve"> 2015թ. մ/կ եկ. </t>
  </si>
  <si>
    <t>Բոլոր պետական պարտ. միջին կշռված ժամկետը</t>
  </si>
  <si>
    <t xml:space="preserve"> Պարտքի մ/կ եկ </t>
  </si>
  <si>
    <t>Ներդրողների կառուցվածքը</t>
  </si>
  <si>
    <t>դրությամբ</t>
  </si>
  <si>
    <t xml:space="preserve"> Ընդ. սպաս. </t>
  </si>
  <si>
    <t xml:space="preserve"> (մլն. դրամ) </t>
  </si>
  <si>
    <t xml:space="preserve"> կշիռը </t>
  </si>
  <si>
    <t xml:space="preserve"> Հետգնում 2015թ. </t>
  </si>
  <si>
    <t>ՀՀ ԿԲ*</t>
  </si>
  <si>
    <t xml:space="preserve"> ԸՆԴ.ՆՊ (Գ)Պ </t>
  </si>
  <si>
    <t>Ռեզիդենտ գործակալ/դիլեր բանկեր</t>
  </si>
  <si>
    <t>Ռեզիդենտ ոչ դիլեր բանկեր</t>
  </si>
  <si>
    <t xml:space="preserve">              Տեսակարար կշիռը պարտքում </t>
  </si>
  <si>
    <t>Ընդամենը ռեզիդենտ բանկեր</t>
  </si>
  <si>
    <t xml:space="preserve"> ԽԱՊ </t>
  </si>
  <si>
    <t>Ռեզիդենտ ոչ բանկ գործակ./դիլերներ</t>
  </si>
  <si>
    <t xml:space="preserve"> ՊԿՊ </t>
  </si>
  <si>
    <t>Ռեզիդենտ ոչ բանկ ներդրողներ</t>
  </si>
  <si>
    <t xml:space="preserve"> ՄԺՊ </t>
  </si>
  <si>
    <t>Ընդամենը ռեզիդենտներ</t>
  </si>
  <si>
    <t xml:space="preserve"> ԵՊ </t>
  </si>
  <si>
    <t>Ոչ ռեզիդենտ բանկեր</t>
  </si>
  <si>
    <t>Ոչ ռեզիդենտ ոչ բանկ ներդրողներ</t>
  </si>
  <si>
    <t>Ընդամենը ոչ ռեզիդենտներ</t>
  </si>
  <si>
    <t>Ռեզիդենտ անվանատերեր</t>
  </si>
  <si>
    <t xml:space="preserve"> 1-5 տարի </t>
  </si>
  <si>
    <t>Ոչ ռեզիդենտ անվանատերեր</t>
  </si>
  <si>
    <t>Ընդամենը անվանատերեր</t>
  </si>
  <si>
    <t xml:space="preserve"> ԱՄՆ դոլար</t>
  </si>
  <si>
    <t>Առողջապահական համակարգի արդիականացման երկրորդ ծրագրի լրացուցիչ ֆինանսավորում</t>
  </si>
  <si>
    <t xml:space="preserve">Էլեկտրոնային հասարակության և մրցունակության համար նորարարության ծրագիր </t>
  </si>
  <si>
    <t xml:space="preserve">Կենսական նշանակության ճանապարհացանցի բարելավման ծրագիր </t>
  </si>
  <si>
    <t xml:space="preserve">Համայնքային ջրամատակարարման ծրագիր </t>
  </si>
  <si>
    <t>Ոռոգման համակարգերի արդյունավետության բարելավման ծրագիր</t>
  </si>
  <si>
    <t xml:space="preserve">Պետական հատվածի բարեփոխումների երկրորդ ծրագիր </t>
  </si>
  <si>
    <t xml:space="preserve">Էլեկտրամատակարարման հուսալիության ծրագիր </t>
  </si>
  <si>
    <t xml:space="preserve">Համայնքների գյուղատնտեսական ռեսուրսների կառավարման և մրցունակության երկրորդ ծրագիր </t>
  </si>
  <si>
    <t>Էլեկտրահաղորդման ցանցի բարելավման ծրագիր` ԲԷՑ</t>
  </si>
  <si>
    <t>Էլեկտրահաղորդման ցանցի բարելավման ծրագիր` Երևան ՋԷԿ</t>
  </si>
  <si>
    <t xml:space="preserve"> Կրթության բարելավման ծրագիր</t>
  </si>
  <si>
    <t>Հայաստանի Էլեկտրամատակարարման հուսալիության ծրագրի լրացուցիչ ֆինանսավորում</t>
  </si>
  <si>
    <t xml:space="preserve">Կրթության որակի և համապատասխանության երկրորդ ծրագիր </t>
  </si>
  <si>
    <t xml:space="preserve">Համայնքների գյուղատնտեսական ռեսուրսների կառավարման և մրցունակության ծրագիր </t>
  </si>
  <si>
    <t>Հայաստանի սոցիալական ներդրումների հիմնադրամի երրորդ ծրագրի երրորդ լրացուցիչ ֆինանսավորում</t>
  </si>
  <si>
    <t xml:space="preserve">Հարկային վարչարարության արդիականացման ծրագիր  </t>
  </si>
  <si>
    <t>Ոչ վարակիչ հիվանդությունների կանխարգելման և վերահսկման ծրագիր</t>
  </si>
  <si>
    <t>Սոցիալական պաշտպանության ոլորտի վարչարարության երկրորդ ծրագիր</t>
  </si>
  <si>
    <t>Երևանի մետրոպոլիտենի վերակառուցման երկրորդ ծրագիր</t>
  </si>
  <si>
    <t xml:space="preserve">Հայաստանի փոքր համայնքների ջրային ծրագիր </t>
  </si>
  <si>
    <t>Հյուսիս-հարավ տրանսպորտային միջանցք III տրանշ</t>
  </si>
  <si>
    <t xml:space="preserve"> ՀՀ պետական սահմանի &lt;&lt;Բագրատաշեն&gt;&gt;, &lt;&lt;Բավրա&gt;&gt; և &lt;&lt;Գոգավան&gt;&gt; անցման կետերի արդիականացման ծրագիր</t>
  </si>
  <si>
    <t xml:space="preserve">Գյուղական կարողությունների ստեղծում ծրագիր </t>
  </si>
  <si>
    <t xml:space="preserve">Շուկայական հնարավորություններ ֆերմերներին ծրագիր </t>
  </si>
  <si>
    <t>Քաղաքային կայուն զարգացման ներդրումային ծրագիր</t>
  </si>
  <si>
    <t>Հյուսիս-հարավ տրանսպորտային միջանցք I տրանշ</t>
  </si>
  <si>
    <t>Հյուսիս-հարավ տրանսպորտային միջանցք II տրանշ</t>
  </si>
  <si>
    <t>Ջրամատակարարման և ջրահեռացման ծրագրի լրացուցիչ ֆինանսավորում</t>
  </si>
  <si>
    <t>Էլեկտրաէներգիայի հաղորդման ցանցի վերակառուցման շրջանակներում 220կվ &lt;&lt;Ագարակ-2&gt;&gt; և &lt;&lt;Շինուհայր&gt;&gt; ենթակայանների վերակառուցման ծրագիր</t>
  </si>
  <si>
    <t>Սեյսմիկ անվտանգության բարելավման ծրագիր</t>
  </si>
  <si>
    <t>Եվրասիական Զարգացման Բանկ (Կայունացման և Զարգացման Եվրասիական Հիմնադրամի կառավարիչ)</t>
  </si>
  <si>
    <t>Գերմանիա (KfW)</t>
  </si>
  <si>
    <t>ՀՀ Լոռու մարզի ջրամատակարարման և ջրահեռացման համակարգերի վերականգնման ծրագիր` II փուլ</t>
  </si>
  <si>
    <t>ՀՀ Շիրակի մարզի ջրամատակարարման և ջրահեռացման համակարգերի վերականգնման ծրագիր` II փուլ</t>
  </si>
  <si>
    <t>Երևանի ջրամատակարարման և ջրահեռացման ծրագրին տրամադրվող տեխնիկական աջակցության ծրագիր</t>
  </si>
  <si>
    <t>Աբու-Դաբիի Զարգացման Հիմնադրամ</t>
  </si>
  <si>
    <t>Ռադիո-իզոտոպների արտադրության արտադրամասի ստեղծման ծրագիր</t>
  </si>
  <si>
    <t>Էռստե Բանկ (Ավստրիա)</t>
  </si>
  <si>
    <t xml:space="preserve">Արամ Խաչատրյանի անվան ֆիլհարմոնիկ համերգասրահի վերակառուցման ծրագիր </t>
  </si>
  <si>
    <t>Գաբրիել Սունդուկյանի անվան ազգային թատրոնի վերակառուցման ծրագիր</t>
  </si>
  <si>
    <t>Հայաստանում մաքսային զննման, տեխնոլոգիաների և սարքավորումների արդիականացման ծրագիր</t>
  </si>
  <si>
    <t>Հայաստանի Հանրապետության տարածքում ատոմային էլեկտրակայանի շահագործման ժամկետի երկարաձգման աշխատանքների ֆինանսավորման ծրագիր</t>
  </si>
  <si>
    <t>Զարգացման քաղաքականության III ծրագիր</t>
  </si>
  <si>
    <t>Առևտրի խթանման և որակի ենթակառուցվածքների ծրագիր (բյուջետային աջակցության բաղադրիչ)</t>
  </si>
  <si>
    <t>Կին ձեռներեցներին աջակցության ծրագիր</t>
  </si>
  <si>
    <t>Բյուջետային աջակցության ծրագիր</t>
  </si>
  <si>
    <t>Վարկատու/վարկային ծրագիր</t>
  </si>
  <si>
    <t xml:space="preserve">                                                 այդ թվում`</t>
  </si>
  <si>
    <t>Վերակառուցման և Զարգացման Միջազգային Բանկ</t>
  </si>
  <si>
    <r>
      <t>Առևտրի և ենթակառուցվածքների զարգացման ծրագիր</t>
    </r>
    <r>
      <rPr>
        <vertAlign val="superscript"/>
        <sz val="10"/>
        <rFont val="GHEA Grapalat"/>
        <family val="3"/>
      </rPr>
      <t>1</t>
    </r>
  </si>
  <si>
    <r>
      <t>Սոցիալական ներդրումների և տեղական զարգացման ծրագիր</t>
    </r>
    <r>
      <rPr>
        <vertAlign val="superscript"/>
        <sz val="10"/>
        <rFont val="GHEA Grapalat"/>
        <family val="3"/>
      </rPr>
      <t>1</t>
    </r>
  </si>
  <si>
    <r>
      <t>Համայնքների գյուղատնտեսական ռեսուրսների կառավարման և մրցունակության երկրորդ ծրագիր</t>
    </r>
    <r>
      <rPr>
        <vertAlign val="superscript"/>
        <sz val="10"/>
        <rFont val="GHEA Grapalat"/>
        <family val="3"/>
      </rPr>
      <t>1</t>
    </r>
  </si>
  <si>
    <r>
      <t xml:space="preserve"> Կրթության բարելավման ծրագիր</t>
    </r>
    <r>
      <rPr>
        <vertAlign val="superscript"/>
        <sz val="10"/>
        <rFont val="GHEA Grapalat"/>
        <family val="3"/>
      </rPr>
      <t>1</t>
    </r>
  </si>
  <si>
    <r>
      <t>Հայաստանի Էլեկտրամատակարարման հուսալիության ծրագրի լրացուցիչ ֆինանսավորում</t>
    </r>
    <r>
      <rPr>
        <vertAlign val="superscript"/>
        <sz val="10"/>
        <rFont val="GHEA Grapalat"/>
        <family val="3"/>
      </rPr>
      <t>1</t>
    </r>
  </si>
  <si>
    <t>Զարգացման Միջազգային Ընկերակցություն</t>
  </si>
  <si>
    <t>Վերակառուցման և Զարգացման Եվրոպական Բանկ</t>
  </si>
  <si>
    <r>
      <t>Երևանի ջրամատակարարման բարելավման  ծրագիր</t>
    </r>
    <r>
      <rPr>
        <vertAlign val="superscript"/>
        <sz val="10"/>
        <rFont val="GHEA Grapalat"/>
        <family val="3"/>
      </rPr>
      <t>1</t>
    </r>
  </si>
  <si>
    <t>Եվրոպական Ներդրումային Բանկ</t>
  </si>
  <si>
    <t>Գյուղատնտեսության Զարգացման Միջազգային Հիմնադրամ</t>
  </si>
  <si>
    <t>ՕՊԵԿ-ի Զարգացման Միջազգային Հիմնադրամ</t>
  </si>
  <si>
    <t>Ասիական Զարգացման Բանկ</t>
  </si>
  <si>
    <r>
      <t>Քաղաքային կայուն զարգացման ներդրումային ծրագիր</t>
    </r>
    <r>
      <rPr>
        <vertAlign val="superscript"/>
        <sz val="10"/>
        <rFont val="GHEA Grapalat"/>
        <family val="3"/>
      </rPr>
      <t>1</t>
    </r>
  </si>
  <si>
    <r>
      <t>Հյուսիս-հարավ տրանսպորտային միջանցք I տրանշ</t>
    </r>
    <r>
      <rPr>
        <vertAlign val="superscript"/>
        <sz val="10"/>
        <rFont val="GHEA Grapalat"/>
        <family val="3"/>
      </rPr>
      <t>1</t>
    </r>
  </si>
  <si>
    <r>
      <t>Հյուսիս-հարավ տրանսպորտային միջանցք II տրանշ</t>
    </r>
    <r>
      <rPr>
        <vertAlign val="superscript"/>
        <sz val="10"/>
        <rFont val="GHEA Grapalat"/>
        <family val="3"/>
      </rPr>
      <t>1</t>
    </r>
  </si>
  <si>
    <r>
      <t>Հյուսիս-հարավ տրանսպորտային միջանցք III տրանշ</t>
    </r>
    <r>
      <rPr>
        <vertAlign val="superscript"/>
        <sz val="10"/>
        <rFont val="GHEA Grapalat"/>
        <family val="3"/>
      </rPr>
      <t>1</t>
    </r>
  </si>
  <si>
    <r>
      <t>Ջրամատակարարման և ջրահեռացման ծրագրի լրացուցիչ ֆինանսավորում</t>
    </r>
    <r>
      <rPr>
        <vertAlign val="superscript"/>
        <sz val="10"/>
        <rFont val="GHEA Grapalat"/>
        <family val="3"/>
      </rPr>
      <t>1</t>
    </r>
  </si>
  <si>
    <r>
      <t>Էլեկտրաէներգիայի հաղորդման ցանցի վերակառուցման շրջանակներում 220կվ &lt;&lt;Ագարակ-2&gt;&gt; և &lt;&lt;Շինուհայր&gt;&gt; ենթակայանների վերակառուցման ծրագիր</t>
    </r>
    <r>
      <rPr>
        <vertAlign val="superscript"/>
        <sz val="10"/>
        <rFont val="GHEA Grapalat"/>
        <family val="3"/>
      </rPr>
      <t>1</t>
    </r>
  </si>
  <si>
    <r>
      <t>Էլեկտրաէներգիայի հաղորդման ցանցի վերակառուցման շրջանակներում կարգավորման կառավարման ավտոմատացված համակարգի (SCADA) ընդլայնման ծրագիր</t>
    </r>
    <r>
      <rPr>
        <vertAlign val="superscript"/>
        <sz val="10"/>
        <rFont val="GHEA Grapalat"/>
        <family val="3"/>
      </rPr>
      <t>1</t>
    </r>
  </si>
  <si>
    <t xml:space="preserve">                                                   այդ թվում`</t>
  </si>
  <si>
    <t>Չինաստանի Արտահանման-Ներմուծման Բանկ</t>
  </si>
  <si>
    <t>KBC Բանկ (Բելգիա)</t>
  </si>
  <si>
    <r>
      <t xml:space="preserve">1 </t>
    </r>
    <r>
      <rPr>
        <sz val="10"/>
        <color indexed="8"/>
        <rFont val="GHEA Grapalat"/>
        <family val="3"/>
      </rPr>
      <t>Մասհանումների գումարի մեջ ներառված է վարկային ծրագրի գծով համապատասխան ծախսային կատեգորիայի միջոցների հաշվին վճարված տոկոսավճարների գումարը.</t>
    </r>
  </si>
  <si>
    <t>Առևտրի և ենթակառուցվածքների զարգացման ծրագիր</t>
  </si>
  <si>
    <r>
      <t>Զարգացման քաղաքականության III ծրագիր</t>
    </r>
    <r>
      <rPr>
        <vertAlign val="superscript"/>
        <sz val="10"/>
        <rFont val="GHEA Grapalat"/>
        <family val="3"/>
      </rPr>
      <t>1</t>
    </r>
  </si>
  <si>
    <r>
      <t>Էլեկտրահաղորդման ցանցի բարելավման ծրագիր` ԲԷՑ</t>
    </r>
    <r>
      <rPr>
        <vertAlign val="superscript"/>
        <sz val="10"/>
        <rFont val="GHEA Grapalat"/>
        <family val="3"/>
      </rPr>
      <t>1</t>
    </r>
  </si>
  <si>
    <r>
      <t>Էլեկտրահաղորդման ցանցի բարելավման ծրագիր` Երևան ՋԷԿ</t>
    </r>
    <r>
      <rPr>
        <vertAlign val="superscript"/>
        <sz val="10"/>
        <rFont val="GHEA Grapalat"/>
        <family val="3"/>
      </rPr>
      <t>1</t>
    </r>
  </si>
  <si>
    <t>Ռուսաստանի Դաշնություն</t>
  </si>
  <si>
    <t>Էլեկտրաէներգիայի հաղորդման ցանցի վերակառուցման շրջանակներում կարգավորման կառավարման ավտոմատացված համակարգի (SCADA) ընդլայնման ծրագիր</t>
  </si>
  <si>
    <t>2015թ.հունվար-դեկտեմբեր ամիսների ընթացքում ՀՀ կառավարությանը տրամադրված արտաքին վարկերի գծով  կատարված մասհանումների վերաբերյալ</t>
  </si>
  <si>
    <t>2015թ. ընթացքում արտաքին պետական պարտքի  սպասարկման վերաբերյալ</t>
  </si>
  <si>
    <t>ՀՀ պետական պարտքի վերաբերյալ</t>
  </si>
  <si>
    <t>ՀՀ պետական պարտք (մլրդ դրամ)</t>
  </si>
  <si>
    <t xml:space="preserve">     այդ թվում`</t>
  </si>
  <si>
    <t>ՀՀ կառավարության պարտք</t>
  </si>
  <si>
    <t>I. արտաքին պարտք</t>
  </si>
  <si>
    <t>ա) վարկեր և փոխառություններ</t>
  </si>
  <si>
    <t>բ) ոչ ռեզիդենտների կողմից ձեռքբերված պետական գանձապետական պարտատոմսեր</t>
  </si>
  <si>
    <t>գ) ոչ ռեզիդենտների կողմից ձեռքբերված արտարժութային պետական պարտատոմսեր</t>
  </si>
  <si>
    <t>դ) արտաքին երաշխիքներ</t>
  </si>
  <si>
    <t>II. ներքին պարտք</t>
  </si>
  <si>
    <t>բ) ռեզիդենտների կողմից ձեռքբերված պետական գանձապետական պարտատոմսեր</t>
  </si>
  <si>
    <t>գ) ռեզիդենտների կողմից ձեռքբերված արտարժութային պետական պարտատոմսեր</t>
  </si>
  <si>
    <t>դ) ներքին երաշխիքներ</t>
  </si>
  <si>
    <t>ՀՀ կենտրոնական բանկի արտաքին պարտք</t>
  </si>
  <si>
    <t xml:space="preserve">     որից`</t>
  </si>
  <si>
    <t>ՀՀ կառավարության երաշխիքով տրամադրված վարկեր</t>
  </si>
  <si>
    <t>ՀՀ պետական պարտք  (մլն ԱՄՆ դոլար)</t>
  </si>
  <si>
    <t>ՀՀ արտաքին պետական պարտք (մլրդ դրամ)</t>
  </si>
  <si>
    <t>ՀՀ ներքին պետական պարտք (մլրդ դրամ)</t>
  </si>
  <si>
    <t>ՀՀ պետական պարտք (մլն ԱՄՆ դոլար)</t>
  </si>
  <si>
    <t>ՀՀ արտաքին պետական պարտք (մլն ԱՄՆ դոլար)</t>
  </si>
  <si>
    <t>ՀՀ ներքին պետական պարտք (մլն ԱՄՆ դոլար)</t>
  </si>
  <si>
    <t>ԱՄՆ դոլար / ՀՀ դրամ փոխարժեք, տարեվերջի դրությամբ</t>
  </si>
  <si>
    <t>մլրդ դրամ</t>
  </si>
  <si>
    <t>Արտարժութային պետական պարտատոմսեր</t>
  </si>
  <si>
    <t>Արտարժութային պետական պարտատոմսերի սպասարկում</t>
  </si>
  <si>
    <t>Ընդամենը արտաքին պետական պարտքի սպասարկում</t>
  </si>
  <si>
    <t xml:space="preserve"> ՏԵՂԵԿԱՆՔ</t>
  </si>
  <si>
    <t>Տեղաբաշխման պայմանները</t>
  </si>
  <si>
    <t>2015թ. թողարկում</t>
  </si>
  <si>
    <t>Տեղաբաշխված ծավալ</t>
  </si>
  <si>
    <t>Տեղաբաշխման գին</t>
  </si>
  <si>
    <t>97.568</t>
  </si>
  <si>
    <t>Տեղաբաշխումից մուտք</t>
  </si>
  <si>
    <t>Տեղաբաշխումից զուտ մուտք</t>
  </si>
  <si>
    <t xml:space="preserve"> ԱՄՆ դոլար *</t>
  </si>
  <si>
    <t>Եկամտաբերություն</t>
  </si>
  <si>
    <t>Արժեկտրոն</t>
  </si>
  <si>
    <t>Արժեկտրոնի վճարման հաճախականություն</t>
  </si>
  <si>
    <t xml:space="preserve">կիսամյակային՝ </t>
  </si>
  <si>
    <t>մարտի 26  և սեպտեմբերի  26</t>
  </si>
  <si>
    <t>Արժեկտրոնի առաջին վճարում</t>
  </si>
  <si>
    <t>2015թ. սեպտեմբերի 26</t>
  </si>
  <si>
    <t>Ժամկետայնություն</t>
  </si>
  <si>
    <t>10 տարի</t>
  </si>
  <si>
    <t>Մարման ժամկետ</t>
  </si>
  <si>
    <t>2025թ.  մարտի 26</t>
  </si>
  <si>
    <t>Մարման եղանակ</t>
  </si>
  <si>
    <t>միանվագ՝ ժամկետի վերջում</t>
  </si>
  <si>
    <t>Շրջանառության մեջ գտնվող ծավալ</t>
  </si>
  <si>
    <t xml:space="preserve"> օգտագործման ուղղություն</t>
  </si>
  <si>
    <t>3. Վարկերի և փոխատվությունների տրամադրում</t>
  </si>
  <si>
    <t>այդ թվում՝</t>
  </si>
  <si>
    <t>ՀՀ կենտրոնական բանկ</t>
  </si>
  <si>
    <t>Լեռնային Ղարաբաղի Հանրապետության կառավարություն</t>
  </si>
  <si>
    <t>«Դի Ընդ Էյջ Գրուպ» ՍՊԸ</t>
  </si>
  <si>
    <t>Արտարժութային պետական պարտատոմսերի տեղաբաշխման հետ կապված ծախսերը*</t>
  </si>
  <si>
    <t>մլն ԱՄՆ դոլար</t>
  </si>
  <si>
    <t>2015թ.*</t>
  </si>
  <si>
    <t>Գլխավոր տեղաբաշխողների խմբին («Deutsche Bank AG, London Branch», «HSBC Bank plc», «J.P.Morgan Securities plc»)՝ պարտատոմսերի տեղաբաշխման գործընթացի կազմակերպման համար</t>
  </si>
  <si>
    <t>«Cleary Gottlieb Steen &amp; Hamilton LLC» ընկերությանը՝ պարտատոմսերի թողարկման նպատակով իրավախորհրդատուի ծառայությունների մատուցման համար</t>
  </si>
  <si>
    <t>«Fitch» վարկանիշային գործակալությանը՝ պարտատոմսերի թողարկման վարկանշման համար</t>
  </si>
  <si>
    <t>«Moody’s» վարկանիշային գործակալությանը՝ պարտատոմսերի թողարկման վարկանշման համար</t>
  </si>
  <si>
    <t>* Իռլանդական ֆոնդային բորսային պարտատոմսերի ցուցակման համար ենթակա է տարեկան վճարման 2000 EUR:</t>
  </si>
  <si>
    <t>Քաղաքային կայուն զարգացման ներդրումային ծրագիր-ծրագիր I</t>
  </si>
  <si>
    <t>2015 թվականին Հայաստանի Հանրապետության անունից արտարժութային պետական պարտատոմսերի տեղաբաշխման և տեղաբաշխումից ստացված միջոցների օգտագործման վերաբերյալ առ 31.12.2015թ.</t>
  </si>
  <si>
    <t>Արժեկտրոնի մեկ վճարման չափ</t>
  </si>
  <si>
    <t>1. 2013թ. թողարկված արտարժությաին պետական պարտատոմսերի հետգնում (199.928 մլն ԱՄՆ դոլար)</t>
  </si>
  <si>
    <t>2. Պետական գանձապետական պարտատոմսերի հաշվին ՀՀ պետական բյուջեի դեֆիցիտի ֆինանսավորման ծավալների կրճատում 2015թ.` 40 մլրդ դրամ</t>
  </si>
  <si>
    <t>4. Պետական բյուջեի դեֆիցիտի ֆինանսավորում</t>
  </si>
  <si>
    <t>5. Կայունացման դեպոզիտային հաշվի համալրում (զուտ)</t>
  </si>
  <si>
    <t>*տեղաբաշխման մուտքից գանձվել է գլխավոր տեղաբաշխողներին արտարժութային պետական պարտատոմսերի 2015թ. տեղաբաշխման և 2013թ թողարկման պարտատոմսերի հետգնման գործընթացի կազմակերպման համար վճարման ենթակա 524,946 ԱՄՆ դոլարը  (2015թ. թողարկված և հետգնված ծավալների  0.075%):</t>
  </si>
  <si>
    <t>*2015թ. թողարկված արտարժութային պետական պարտատոմսերի գումարի փոխարկումը կատարվել է  1USD=471.21AMD փոխարժեքով:</t>
  </si>
  <si>
    <t>Տեղաբաշխման արդյունքում ստացված միջոցների օգտագործման ուղղությունները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</si>
</sst>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4" formatCode="_(&quot;$&quot;* #,##0.00_);_(&quot;$&quot;* \(#,##0.00\);_(&quot;$&quot;* &quot;-&quot;??_);_(@_)"/>
    <numFmt numFmtId="43" formatCode="_(* #,##0.00_);_(* \(#,##0.00\);_(* &quot;-&quot;??_);_(@_)"/>
    <numFmt numFmtId="170" formatCode="_(* #,##0.0_);_(* \(#,##0.0\);_(* &quot;-&quot;??_);_(@_)"/>
    <numFmt numFmtId="171" formatCode="_(* #,##0_);_(* \(#,##0\);_(* &quot;-&quot;??_);_(@_)"/>
    <numFmt numFmtId="172" formatCode="_(* #,##0.0_);_(* \(#,##0.0\);_(* &quot;-&quot;?_);_(@_)"/>
    <numFmt numFmtId="173" formatCode="_(* #,##0.000_);_(* \(#,##0.000\);_(* &quot;-&quot;??_);_(@_)"/>
    <numFmt numFmtId="174" formatCode="_(* #,##0.000000_);_(* \(#,##0.000000\);_(* &quot;-&quot;??_);_(@_)"/>
    <numFmt numFmtId="175" formatCode="_(* #,##0.00000_);_(* \(#,##0.00000\);_(* &quot;-&quot;??_);_(@_)"/>
    <numFmt numFmtId="176" formatCode="_(* #,##0.0000_);_(* \(#,##0.0000\);_(* &quot;-&quot;??_);_(@_)"/>
    <numFmt numFmtId="177" formatCode="0.0%"/>
    <numFmt numFmtId="178" formatCode="[$-42B]d\ mmmm\,\ yyyy;@"/>
    <numFmt numFmtId="179" formatCode="0.0000%"/>
    <numFmt numFmtId="180" formatCode="0.000%"/>
    <numFmt numFmtId="181" formatCode="_(* #,##0.00000000_);_(* \(#,##0.00000000\);_(* &quot;-&quot;??_);_(@_)"/>
    <numFmt numFmtId="182" formatCode="_(* #,##0.0000000_);_(* \(#,##0.0000000\);_(* &quot;-&quot;??_);_(@_)"/>
    <numFmt numFmtId="183" formatCode="_(&quot;$&quot;* #,##0.0_);_(&quot;$&quot;* \(#,##0.0\);_(&quot;$&quot;* &quot;-&quot;??_);_(@_)"/>
    <numFmt numFmtId="184" formatCode="_([$$-409]* #,##0.00_);_([$$-409]* \(#,##0.00\);_([$$-409]* &quot;-&quot;??_);_(@_)"/>
    <numFmt numFmtId="186" formatCode="_-* #,##0.00\ \ _-;\-* #,##0.00\ \ _-;_-* &quot;-&quot;??\ \ _-;_-@_-"/>
  </numFmts>
  <fonts count="6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GHEA Grapalat"/>
      <family val="3"/>
    </font>
    <font>
      <i/>
      <sz val="11"/>
      <name val="GHEA Grapalat"/>
      <family val="3"/>
    </font>
    <font>
      <b/>
      <sz val="11"/>
      <name val="GHEA Grapalat"/>
      <family val="3"/>
    </font>
    <font>
      <b/>
      <sz val="10"/>
      <name val="GHEA Grapalat"/>
      <family val="3"/>
    </font>
    <font>
      <i/>
      <sz val="10"/>
      <name val="GHEA Grapalat"/>
      <family val="3"/>
    </font>
    <font>
      <sz val="12"/>
      <name val="GHEA Grapalat"/>
      <family val="3"/>
    </font>
    <font>
      <sz val="9"/>
      <name val="GHEA Grapalat"/>
      <family val="3"/>
    </font>
    <font>
      <b/>
      <sz val="9"/>
      <name val="GHEA Grapalat"/>
      <family val="3"/>
    </font>
    <font>
      <i/>
      <sz val="12"/>
      <name val="GHEA Grapalat"/>
      <family val="3"/>
    </font>
    <font>
      <sz val="10"/>
      <color indexed="8"/>
      <name val="GHEA Grapalat"/>
      <family val="3"/>
    </font>
    <font>
      <b/>
      <i/>
      <sz val="10"/>
      <name val="GHEA Grapalat"/>
      <family val="3"/>
    </font>
    <font>
      <sz val="11"/>
      <color indexed="8"/>
      <name val="Calibri"/>
      <family val="2"/>
    </font>
    <font>
      <sz val="10"/>
      <name val="Arial"/>
      <family val="2"/>
    </font>
    <font>
      <sz val="14"/>
      <name val="GHEA Grapalat"/>
      <family val="3"/>
    </font>
    <font>
      <sz val="9"/>
      <color indexed="8"/>
      <name val="GHEA Grapalat"/>
      <family val="3"/>
    </font>
    <font>
      <sz val="11"/>
      <name val="GHEA Grapalat"/>
      <family val="3"/>
    </font>
    <font>
      <sz val="8"/>
      <name val="GHEA Grapalat"/>
      <family val="3"/>
    </font>
    <font>
      <sz val="11"/>
      <color indexed="13"/>
      <name val="GHEA Grapalat"/>
      <family val="3"/>
    </font>
    <font>
      <b/>
      <sz val="8"/>
      <name val="GHEA Grapalat"/>
      <family val="3"/>
    </font>
    <font>
      <sz val="9"/>
      <color indexed="13"/>
      <name val="GHEA Grapalat"/>
      <family val="3"/>
    </font>
    <font>
      <b/>
      <i/>
      <sz val="12"/>
      <name val="GHEA Grapalat"/>
      <family val="3"/>
    </font>
    <font>
      <i/>
      <sz val="9"/>
      <name val="GHEA Grapalat"/>
      <family val="3"/>
    </font>
    <font>
      <i/>
      <sz val="9"/>
      <color indexed="8"/>
      <name val="GHEA Grapalat"/>
      <family val="3"/>
    </font>
    <font>
      <sz val="8"/>
      <name val="Arial Armenian"/>
      <family val="2"/>
    </font>
    <font>
      <vertAlign val="superscript"/>
      <sz val="11"/>
      <color indexed="8"/>
      <name val="GHEA Grapalat"/>
      <family val="3"/>
    </font>
    <font>
      <vertAlign val="superscript"/>
      <sz val="10"/>
      <name val="GHEA Grapalat"/>
      <family val="3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1"/>
      <color indexed="62"/>
      <name val="Calibri"/>
      <family val="2"/>
      <charset val="1"/>
    </font>
    <font>
      <b/>
      <sz val="11"/>
      <color indexed="63"/>
      <name val="Calibri"/>
      <family val="2"/>
      <charset val="1"/>
    </font>
    <font>
      <b/>
      <sz val="11"/>
      <color indexed="52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1"/>
      <color indexed="8"/>
      <name val="Calibri"/>
      <family val="2"/>
      <charset val="1"/>
    </font>
    <font>
      <b/>
      <sz val="11"/>
      <color indexed="9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indexed="60"/>
      <name val="Calibri"/>
      <family val="2"/>
      <charset val="1"/>
    </font>
    <font>
      <sz val="11"/>
      <color indexed="20"/>
      <name val="Calibri"/>
      <family val="2"/>
      <charset val="1"/>
    </font>
    <font>
      <i/>
      <sz val="11"/>
      <color indexed="23"/>
      <name val="Calibri"/>
      <family val="2"/>
      <charset val="1"/>
    </font>
    <font>
      <sz val="10"/>
      <name val="Arial"/>
      <family val="2"/>
      <charset val="204"/>
    </font>
    <font>
      <sz val="11"/>
      <color indexed="52"/>
      <name val="Calibri"/>
      <family val="2"/>
      <charset val="1"/>
    </font>
    <font>
      <sz val="11"/>
      <color indexed="10"/>
      <name val="Calibri"/>
      <family val="2"/>
      <charset val="1"/>
    </font>
    <font>
      <sz val="11"/>
      <color indexed="17"/>
      <name val="Calibri"/>
      <family val="2"/>
      <charset val="1"/>
    </font>
    <font>
      <sz val="11"/>
      <color indexed="8"/>
      <name val="GHEA Grapalat"/>
      <family val="3"/>
    </font>
    <font>
      <b/>
      <sz val="10"/>
      <color indexed="8"/>
      <name val="GHEA Grapalat"/>
      <family val="3"/>
    </font>
    <font>
      <i/>
      <sz val="10"/>
      <color indexed="8"/>
      <name val="GHEA Grapalat"/>
      <family val="3"/>
    </font>
    <font>
      <b/>
      <sz val="12"/>
      <color indexed="8"/>
      <name val="GHEA Grapalat"/>
      <family val="3"/>
    </font>
    <font>
      <i/>
      <sz val="12"/>
      <color indexed="8"/>
      <name val="GHEA Grapalat"/>
      <family val="3"/>
    </font>
    <font>
      <b/>
      <sz val="11"/>
      <color indexed="9"/>
      <name val="Calibri"/>
      <family val="2"/>
    </font>
    <font>
      <i/>
      <sz val="11"/>
      <color indexed="8"/>
      <name val="GHEA Grapalat"/>
      <family val="3"/>
    </font>
    <font>
      <b/>
      <sz val="11"/>
      <color indexed="8"/>
      <name val="GHEA Grapalat"/>
      <family val="3"/>
    </font>
    <font>
      <b/>
      <sz val="11"/>
      <color indexed="9"/>
      <name val="GHEA Grapalat"/>
      <family val="3"/>
    </font>
    <font>
      <b/>
      <sz val="12"/>
      <name val="GHEA Grapalat"/>
      <family val="3"/>
    </font>
    <font>
      <b/>
      <i/>
      <sz val="11"/>
      <color indexed="8"/>
      <name val="GHEA Grapalat"/>
      <family val="3"/>
    </font>
    <font>
      <b/>
      <i/>
      <sz val="11"/>
      <name val="GHEA Grapalat"/>
      <family val="3"/>
    </font>
    <font>
      <sz val="8"/>
      <name val="Calibri"/>
      <family val="2"/>
    </font>
    <font>
      <sz val="11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6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60" fillId="0" borderId="0"/>
    <xf numFmtId="0" fontId="14" fillId="0" borderId="0"/>
    <xf numFmtId="0" fontId="28" fillId="0" borderId="0"/>
    <xf numFmtId="0" fontId="14" fillId="0" borderId="0"/>
    <xf numFmtId="0" fontId="25" fillId="0" borderId="0"/>
    <xf numFmtId="9" fontId="1" fillId="0" borderId="0" applyFont="0" applyFill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9" borderId="0" applyNumberFormat="0" applyBorder="0" applyAlignment="0" applyProtection="0"/>
    <xf numFmtId="0" fontId="31" fillId="7" borderId="1" applyNumberFormat="0" applyAlignment="0" applyProtection="0"/>
    <xf numFmtId="0" fontId="32" fillId="20" borderId="8" applyNumberFormat="0" applyAlignment="0" applyProtection="0"/>
    <xf numFmtId="0" fontId="33" fillId="20" borderId="1" applyNumberFormat="0" applyAlignment="0" applyProtection="0"/>
    <xf numFmtId="0" fontId="34" fillId="0" borderId="3" applyNumberFormat="0" applyFill="0" applyAlignment="0" applyProtection="0"/>
    <xf numFmtId="0" fontId="35" fillId="0" borderId="4" applyNumberFormat="0" applyFill="0" applyAlignment="0" applyProtection="0"/>
    <xf numFmtId="0" fontId="36" fillId="0" borderId="5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9" applyNumberFormat="0" applyFill="0" applyAlignment="0" applyProtection="0"/>
    <xf numFmtId="0" fontId="38" fillId="21" borderId="2" applyNumberFormat="0" applyAlignment="0" applyProtection="0"/>
    <xf numFmtId="0" fontId="39" fillId="0" borderId="0" applyNumberFormat="0" applyFill="0" applyBorder="0" applyAlignment="0" applyProtection="0"/>
    <xf numFmtId="0" fontId="40" fillId="22" borderId="0" applyNumberFormat="0" applyBorder="0" applyAlignment="0" applyProtection="0"/>
    <xf numFmtId="0" fontId="41" fillId="3" borderId="0" applyNumberFormat="0" applyBorder="0" applyAlignment="0" applyProtection="0"/>
    <xf numFmtId="0" fontId="42" fillId="0" borderId="0" applyNumberFormat="0" applyFill="0" applyBorder="0" applyAlignment="0" applyProtection="0"/>
    <xf numFmtId="0" fontId="43" fillId="23" borderId="7" applyNumberFormat="0" applyFont="0" applyAlignment="0" applyProtection="0"/>
    <xf numFmtId="0" fontId="44" fillId="0" borderId="6" applyNumberFormat="0" applyFill="0" applyAlignment="0" applyProtection="0"/>
    <xf numFmtId="0" fontId="45" fillId="0" borderId="0" applyNumberFormat="0" applyFill="0" applyBorder="0" applyAlignment="0" applyProtection="0"/>
    <xf numFmtId="0" fontId="46" fillId="4" borderId="0" applyNumberFormat="0" applyBorder="0" applyAlignment="0" applyProtection="0"/>
  </cellStyleXfs>
  <cellXfs count="299">
    <xf numFmtId="0" fontId="0" fillId="0" borderId="0" xfId="0"/>
    <xf numFmtId="0" fontId="2" fillId="0" borderId="0" xfId="0" applyFont="1"/>
    <xf numFmtId="43" fontId="2" fillId="0" borderId="0" xfId="19" applyFont="1" applyFill="1" applyBorder="1"/>
    <xf numFmtId="0" fontId="2" fillId="0" borderId="10" xfId="0" applyFont="1" applyFill="1" applyBorder="1" applyAlignment="1">
      <alignment horizontal="center" vertical="center"/>
    </xf>
    <xf numFmtId="0" fontId="2" fillId="0" borderId="0" xfId="27" applyFont="1" applyFill="1" applyBorder="1"/>
    <xf numFmtId="0" fontId="2" fillId="0" borderId="0" xfId="0" applyFont="1" applyFill="1" applyBorder="1" applyAlignment="1">
      <alignment vertical="center"/>
    </xf>
    <xf numFmtId="170" fontId="8" fillId="0" borderId="0" xfId="0" applyNumberFormat="1" applyFont="1" applyFill="1" applyBorder="1" applyAlignment="1"/>
    <xf numFmtId="43" fontId="2" fillId="0" borderId="0" xfId="0" applyNumberFormat="1" applyFont="1"/>
    <xf numFmtId="43" fontId="8" fillId="0" borderId="10" xfId="19" applyNumberFormat="1" applyFont="1" applyFill="1" applyBorder="1"/>
    <xf numFmtId="43" fontId="17" fillId="0" borderId="0" xfId="0" applyNumberFormat="1" applyFont="1" applyFill="1" applyBorder="1" applyAlignment="1">
      <alignment wrapText="1"/>
    </xf>
    <xf numFmtId="0" fontId="19" fillId="0" borderId="0" xfId="0" applyFont="1" applyFill="1" applyBorder="1" applyAlignment="1">
      <alignment wrapText="1"/>
    </xf>
    <xf numFmtId="173" fontId="17" fillId="0" borderId="0" xfId="0" applyNumberFormat="1" applyFont="1" applyFill="1"/>
    <xf numFmtId="43" fontId="20" fillId="0" borderId="11" xfId="19" applyFont="1" applyFill="1" applyBorder="1" applyAlignment="1">
      <alignment horizontal="left"/>
    </xf>
    <xf numFmtId="43" fontId="20" fillId="0" borderId="12" xfId="19" applyFont="1" applyFill="1" applyBorder="1"/>
    <xf numFmtId="43" fontId="17" fillId="0" borderId="0" xfId="19" applyNumberFormat="1" applyFont="1" applyFill="1" applyBorder="1" applyAlignment="1"/>
    <xf numFmtId="43" fontId="20" fillId="0" borderId="12" xfId="19" applyFont="1" applyFill="1" applyBorder="1" applyAlignment="1">
      <alignment horizontal="left"/>
    </xf>
    <xf numFmtId="49" fontId="17" fillId="0" borderId="0" xfId="19" applyNumberFormat="1" applyFont="1" applyFill="1" applyBorder="1" applyAlignment="1"/>
    <xf numFmtId="43" fontId="20" fillId="0" borderId="13" xfId="19" applyFont="1" applyFill="1" applyBorder="1"/>
    <xf numFmtId="43" fontId="20" fillId="0" borderId="14" xfId="19" applyFont="1" applyFill="1" applyBorder="1"/>
    <xf numFmtId="10" fontId="2" fillId="0" borderId="0" xfId="31" applyNumberFormat="1" applyFont="1" applyFill="1"/>
    <xf numFmtId="43" fontId="8" fillId="0" borderId="0" xfId="0" applyNumberFormat="1" applyFont="1" applyFill="1" applyBorder="1" applyAlignment="1"/>
    <xf numFmtId="0" fontId="8" fillId="0" borderId="0" xfId="0" applyFont="1" applyFill="1" applyBorder="1" applyAlignment="1">
      <alignment wrapText="1"/>
    </xf>
    <xf numFmtId="170" fontId="21" fillId="0" borderId="0" xfId="0" applyNumberFormat="1" applyFont="1" applyFill="1"/>
    <xf numFmtId="0" fontId="9" fillId="0" borderId="0" xfId="0" applyFont="1" applyFill="1" applyAlignment="1">
      <alignment horizontal="right"/>
    </xf>
    <xf numFmtId="0" fontId="2" fillId="0" borderId="0" xfId="27" applyFont="1" applyFill="1" applyBorder="1" applyAlignment="1">
      <alignment vertical="center"/>
    </xf>
    <xf numFmtId="0" fontId="6" fillId="0" borderId="0" xfId="27" applyFont="1" applyFill="1" applyBorder="1" applyAlignment="1">
      <alignment horizontal="left" vertical="center"/>
    </xf>
    <xf numFmtId="44" fontId="12" fillId="0" borderId="10" xfId="24" applyNumberFormat="1" applyFont="1" applyFill="1" applyBorder="1" applyAlignment="1">
      <alignment horizontal="left" vertical="center" wrapText="1" indent="1"/>
    </xf>
    <xf numFmtId="43" fontId="12" fillId="0" borderId="10" xfId="19" applyNumberFormat="1" applyFont="1" applyFill="1" applyBorder="1" applyAlignment="1">
      <alignment vertical="center" wrapText="1"/>
    </xf>
    <xf numFmtId="0" fontId="15" fillId="0" borderId="0" xfId="27" applyFont="1" applyFill="1" applyBorder="1" applyAlignment="1">
      <alignment vertical="center"/>
    </xf>
    <xf numFmtId="0" fontId="6" fillId="0" borderId="10" xfId="27" applyFont="1" applyFill="1" applyBorder="1" applyAlignment="1">
      <alignment horizontal="left" vertical="center" wrapText="1"/>
    </xf>
    <xf numFmtId="0" fontId="6" fillId="0" borderId="10" xfId="27" applyFont="1" applyFill="1" applyBorder="1" applyAlignment="1">
      <alignment horizontal="left" vertical="center" wrapText="1" indent="5"/>
    </xf>
    <xf numFmtId="44" fontId="6" fillId="0" borderId="10" xfId="24" applyNumberFormat="1" applyFont="1" applyFill="1" applyBorder="1" applyAlignment="1">
      <alignment horizontal="left" vertical="center" wrapText="1"/>
    </xf>
    <xf numFmtId="44" fontId="6" fillId="0" borderId="10" xfId="19" applyNumberFormat="1" applyFont="1" applyFill="1" applyBorder="1" applyAlignment="1">
      <alignment horizontal="left" vertical="center" wrapText="1"/>
    </xf>
    <xf numFmtId="0" fontId="5" fillId="0" borderId="10" xfId="27" applyFont="1" applyFill="1" applyBorder="1" applyAlignment="1">
      <alignment horizontal="center" vertical="center"/>
    </xf>
    <xf numFmtId="0" fontId="5" fillId="0" borderId="10" xfId="27" applyFont="1" applyFill="1" applyBorder="1" applyAlignment="1">
      <alignment horizontal="left" vertical="center" wrapText="1"/>
    </xf>
    <xf numFmtId="44" fontId="5" fillId="0" borderId="10" xfId="24" applyNumberFormat="1" applyFont="1" applyFill="1" applyBorder="1" applyAlignment="1">
      <alignment horizontal="left" vertical="center" wrapText="1" indent="1"/>
    </xf>
    <xf numFmtId="43" fontId="5" fillId="0" borderId="10" xfId="19" applyNumberFormat="1" applyFont="1" applyFill="1" applyBorder="1" applyAlignment="1">
      <alignment vertical="center" wrapText="1"/>
    </xf>
    <xf numFmtId="44" fontId="15" fillId="0" borderId="0" xfId="27" applyNumberFormat="1" applyFont="1" applyFill="1" applyBorder="1" applyAlignment="1">
      <alignment vertical="center"/>
    </xf>
    <xf numFmtId="0" fontId="2" fillId="0" borderId="10" xfId="27" applyFont="1" applyFill="1" applyBorder="1" applyAlignment="1">
      <alignment horizontal="center" vertical="center"/>
    </xf>
    <xf numFmtId="0" fontId="2" fillId="0" borderId="10" xfId="27" applyFont="1" applyFill="1" applyBorder="1" applyAlignment="1">
      <alignment horizontal="left" vertical="center" wrapText="1" indent="1"/>
    </xf>
    <xf numFmtId="44" fontId="2" fillId="0" borderId="10" xfId="24" applyNumberFormat="1" applyFont="1" applyFill="1" applyBorder="1" applyAlignment="1">
      <alignment horizontal="left" vertical="center" wrapText="1" indent="1"/>
    </xf>
    <xf numFmtId="43" fontId="2" fillId="0" borderId="10" xfId="19" applyNumberFormat="1" applyFont="1" applyFill="1" applyBorder="1" applyAlignment="1">
      <alignment horizontal="left" vertical="center" wrapText="1" indent="1"/>
    </xf>
    <xf numFmtId="44" fontId="2" fillId="0" borderId="10" xfId="19" applyNumberFormat="1" applyFont="1" applyFill="1" applyBorder="1" applyAlignment="1">
      <alignment horizontal="left" vertical="center" wrapText="1" indent="1"/>
    </xf>
    <xf numFmtId="0" fontId="15" fillId="0" borderId="0" xfId="27" applyFont="1" applyFill="1" applyBorder="1" applyAlignment="1">
      <alignment vertical="center" wrapText="1"/>
    </xf>
    <xf numFmtId="44" fontId="5" fillId="0" borderId="10" xfId="24" applyNumberFormat="1" applyFont="1" applyFill="1" applyBorder="1" applyAlignment="1">
      <alignment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center" wrapText="1" indent="1"/>
    </xf>
    <xf numFmtId="183" fontId="2" fillId="0" borderId="0" xfId="0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 indent="5"/>
    </xf>
    <xf numFmtId="44" fontId="12" fillId="24" borderId="10" xfId="24" applyNumberFormat="1" applyFont="1" applyFill="1" applyBorder="1" applyAlignment="1">
      <alignment horizontal="center" vertical="center"/>
    </xf>
    <xf numFmtId="43" fontId="12" fillId="24" borderId="10" xfId="19" applyNumberFormat="1" applyFont="1" applyFill="1" applyBorder="1" applyAlignment="1">
      <alignment horizontal="center" vertical="center"/>
    </xf>
    <xf numFmtId="44" fontId="15" fillId="0" borderId="0" xfId="27" applyNumberFormat="1" applyFont="1" applyFill="1" applyBorder="1"/>
    <xf numFmtId="0" fontId="15" fillId="0" borderId="0" xfId="27" applyFont="1" applyFill="1" applyBorder="1"/>
    <xf numFmtId="44" fontId="2" fillId="0" borderId="0" xfId="27" applyNumberFormat="1" applyFont="1" applyFill="1" applyBorder="1"/>
    <xf numFmtId="172" fontId="2" fillId="0" borderId="0" xfId="27" applyNumberFormat="1" applyFont="1" applyFill="1" applyBorder="1"/>
    <xf numFmtId="184" fontId="2" fillId="0" borderId="0" xfId="19" applyNumberFormat="1" applyFont="1" applyFill="1" applyBorder="1"/>
    <xf numFmtId="0" fontId="2" fillId="25" borderId="10" xfId="29" applyFont="1" applyFill="1" applyBorder="1" applyAlignment="1">
      <alignment horizontal="center" vertical="center" wrapText="1"/>
    </xf>
    <xf numFmtId="0" fontId="5" fillId="0" borderId="10" xfId="29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2" fillId="0" borderId="10" xfId="29" applyFont="1" applyFill="1" applyBorder="1" applyAlignment="1">
      <alignment vertical="center"/>
    </xf>
    <xf numFmtId="0" fontId="2" fillId="0" borderId="10" xfId="29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5" xfId="29" applyFont="1" applyFill="1" applyBorder="1" applyAlignment="1">
      <alignment vertical="center" wrapText="1"/>
    </xf>
    <xf numFmtId="0" fontId="12" fillId="0" borderId="0" xfId="0" applyFont="1"/>
    <xf numFmtId="0" fontId="12" fillId="0" borderId="0" xfId="0" applyFont="1" applyAlignment="1">
      <alignment vertical="center"/>
    </xf>
    <xf numFmtId="0" fontId="2" fillId="0" borderId="0" xfId="29" applyFont="1" applyFill="1" applyBorder="1" applyAlignment="1">
      <alignment vertical="center"/>
    </xf>
    <xf numFmtId="0" fontId="6" fillId="25" borderId="10" xfId="29" applyFont="1" applyFill="1" applyBorder="1" applyAlignment="1">
      <alignment horizontal="center" vertical="center" wrapText="1"/>
    </xf>
    <xf numFmtId="0" fontId="5" fillId="0" borderId="16" xfId="29" applyFont="1" applyFill="1" applyBorder="1" applyAlignment="1">
      <alignment horizontal="center" vertical="center" wrapText="1"/>
    </xf>
    <xf numFmtId="0" fontId="2" fillId="0" borderId="12" xfId="29" applyFont="1" applyFill="1" applyBorder="1" applyAlignment="1">
      <alignment vertical="center"/>
    </xf>
    <xf numFmtId="0" fontId="2" fillId="0" borderId="16" xfId="29" applyFont="1" applyFill="1" applyBorder="1" applyAlignment="1">
      <alignment vertical="center"/>
    </xf>
    <xf numFmtId="0" fontId="2" fillId="0" borderId="17" xfId="29" applyFont="1" applyFill="1" applyBorder="1" applyAlignment="1">
      <alignment vertical="center" wrapText="1"/>
    </xf>
    <xf numFmtId="0" fontId="5" fillId="0" borderId="17" xfId="29" applyFont="1" applyFill="1" applyBorder="1" applyAlignment="1">
      <alignment horizontal="center" vertical="center" wrapText="1"/>
    </xf>
    <xf numFmtId="0" fontId="5" fillId="0" borderId="0" xfId="0" applyFont="1"/>
    <xf numFmtId="43" fontId="7" fillId="0" borderId="0" xfId="19" applyFont="1" applyBorder="1"/>
    <xf numFmtId="43" fontId="12" fillId="0" borderId="0" xfId="19" applyFont="1" applyAlignment="1">
      <alignment vertical="center"/>
    </xf>
    <xf numFmtId="43" fontId="2" fillId="0" borderId="0" xfId="0" applyNumberFormat="1" applyFont="1" applyAlignment="1">
      <alignment vertical="center"/>
    </xf>
    <xf numFmtId="173" fontId="2" fillId="0" borderId="0" xfId="0" applyNumberFormat="1" applyFont="1" applyFill="1" applyBorder="1" applyAlignment="1"/>
    <xf numFmtId="43" fontId="16" fillId="0" borderId="10" xfId="19" applyNumberFormat="1" applyFont="1" applyFill="1" applyBorder="1" applyAlignment="1">
      <alignment horizontal="right"/>
    </xf>
    <xf numFmtId="43" fontId="8" fillId="0" borderId="10" xfId="19" applyNumberFormat="1" applyFont="1" applyFill="1" applyBorder="1" applyAlignment="1">
      <alignment horizontal="right"/>
    </xf>
    <xf numFmtId="0" fontId="5" fillId="0" borderId="0" xfId="0" applyFont="1" applyAlignment="1">
      <alignment horizontal="right" vertical="center" wrapText="1"/>
    </xf>
    <xf numFmtId="0" fontId="17" fillId="0" borderId="18" xfId="0" applyFont="1" applyFill="1" applyBorder="1" applyAlignment="1">
      <alignment horizontal="centerContinuous"/>
    </xf>
    <xf numFmtId="0" fontId="15" fillId="0" borderId="18" xfId="0" applyFont="1" applyFill="1" applyBorder="1" applyAlignment="1">
      <alignment horizontal="centerContinuous"/>
    </xf>
    <xf numFmtId="170" fontId="17" fillId="0" borderId="18" xfId="19" applyNumberFormat="1" applyFont="1" applyFill="1" applyBorder="1" applyAlignment="1">
      <alignment horizontal="centerContinuous"/>
    </xf>
    <xf numFmtId="0" fontId="17" fillId="0" borderId="0" xfId="0" applyFont="1" applyFill="1" applyAlignment="1"/>
    <xf numFmtId="0" fontId="2" fillId="0" borderId="0" xfId="0" applyFont="1" applyFill="1"/>
    <xf numFmtId="178" fontId="8" fillId="0" borderId="0" xfId="19" applyNumberFormat="1" applyFont="1" applyFill="1"/>
    <xf numFmtId="170" fontId="8" fillId="0" borderId="0" xfId="19" applyNumberFormat="1" applyFont="1" applyFill="1" applyAlignment="1">
      <alignment horizontal="left"/>
    </xf>
    <xf numFmtId="170" fontId="8" fillId="0" borderId="0" xfId="19" applyNumberFormat="1" applyFont="1" applyFill="1"/>
    <xf numFmtId="0" fontId="8" fillId="0" borderId="0" xfId="0" applyFont="1" applyFill="1"/>
    <xf numFmtId="174" fontId="8" fillId="0" borderId="0" xfId="0" applyNumberFormat="1" applyFont="1" applyFill="1"/>
    <xf numFmtId="0" fontId="47" fillId="0" borderId="0" xfId="0" applyFont="1" applyFill="1"/>
    <xf numFmtId="0" fontId="8" fillId="0" borderId="10" xfId="0" applyFont="1" applyFill="1" applyBorder="1"/>
    <xf numFmtId="0" fontId="8" fillId="0" borderId="10" xfId="19" applyNumberFormat="1" applyFont="1" applyFill="1" applyBorder="1" applyAlignment="1">
      <alignment horizontal="center" vertical="center" wrapText="1"/>
    </xf>
    <xf numFmtId="173" fontId="8" fillId="0" borderId="0" xfId="0" applyNumberFormat="1" applyFont="1" applyFill="1"/>
    <xf numFmtId="0" fontId="8" fillId="0" borderId="10" xfId="0" applyFont="1" applyFill="1" applyBorder="1" applyAlignment="1">
      <alignment horizontal="left" wrapText="1"/>
    </xf>
    <xf numFmtId="43" fontId="8" fillId="0" borderId="10" xfId="19" applyNumberFormat="1" applyFont="1" applyFill="1" applyBorder="1" applyAlignment="1">
      <alignment wrapText="1"/>
    </xf>
    <xf numFmtId="43" fontId="8" fillId="0" borderId="10" xfId="0" applyNumberFormat="1" applyFont="1" applyFill="1" applyBorder="1" applyAlignment="1">
      <alignment wrapText="1"/>
    </xf>
    <xf numFmtId="43" fontId="8" fillId="0" borderId="0" xfId="0" applyNumberFormat="1" applyFont="1" applyFill="1"/>
    <xf numFmtId="43" fontId="8" fillId="0" borderId="0" xfId="19" applyFont="1" applyFill="1" applyAlignment="1">
      <alignment wrapText="1"/>
    </xf>
    <xf numFmtId="179" fontId="8" fillId="0" borderId="10" xfId="31" applyNumberFormat="1" applyFont="1" applyFill="1" applyBorder="1" applyAlignment="1">
      <alignment horizontal="right" wrapText="1"/>
    </xf>
    <xf numFmtId="179" fontId="8" fillId="0" borderId="10" xfId="31" applyNumberFormat="1" applyFont="1" applyFill="1" applyBorder="1" applyAlignment="1">
      <alignment wrapText="1"/>
    </xf>
    <xf numFmtId="170" fontId="8" fillId="0" borderId="0" xfId="0" applyNumberFormat="1" applyFont="1" applyFill="1" applyAlignment="1">
      <alignment wrapText="1"/>
    </xf>
    <xf numFmtId="10" fontId="8" fillId="0" borderId="10" xfId="31" applyNumberFormat="1" applyFont="1" applyFill="1" applyBorder="1" applyAlignment="1">
      <alignment wrapText="1"/>
    </xf>
    <xf numFmtId="180" fontId="8" fillId="0" borderId="10" xfId="31" applyNumberFormat="1" applyFont="1" applyFill="1" applyBorder="1" applyAlignment="1">
      <alignment wrapText="1"/>
    </xf>
    <xf numFmtId="43" fontId="8" fillId="0" borderId="0" xfId="0" applyNumberFormat="1" applyFont="1" applyFill="1" applyAlignment="1">
      <alignment wrapText="1"/>
    </xf>
    <xf numFmtId="0" fontId="8" fillId="0" borderId="0" xfId="0" applyFont="1" applyFill="1" applyBorder="1" applyAlignment="1">
      <alignment horizontal="left" wrapText="1"/>
    </xf>
    <xf numFmtId="10" fontId="8" fillId="0" borderId="0" xfId="31" applyNumberFormat="1" applyFont="1" applyFill="1" applyBorder="1" applyAlignment="1">
      <alignment wrapText="1"/>
    </xf>
    <xf numFmtId="171" fontId="8" fillId="0" borderId="0" xfId="0" applyNumberFormat="1" applyFont="1" applyFill="1" applyAlignment="1">
      <alignment wrapText="1"/>
    </xf>
    <xf numFmtId="173" fontId="8" fillId="0" borderId="0" xfId="0" applyNumberFormat="1" applyFont="1" applyFill="1" applyAlignment="1">
      <alignment wrapText="1"/>
    </xf>
    <xf numFmtId="170" fontId="8" fillId="0" borderId="18" xfId="19" applyNumberFormat="1" applyFont="1" applyFill="1" applyBorder="1"/>
    <xf numFmtId="0" fontId="8" fillId="0" borderId="0" xfId="0" applyFont="1" applyFill="1" applyAlignment="1"/>
    <xf numFmtId="0" fontId="8" fillId="0" borderId="10" xfId="0" quotePrefix="1" applyFont="1" applyFill="1" applyBorder="1" applyAlignment="1">
      <alignment horizontal="left" wrapText="1"/>
    </xf>
    <xf numFmtId="171" fontId="8" fillId="0" borderId="10" xfId="19" applyNumberFormat="1" applyFont="1" applyFill="1" applyBorder="1" applyAlignment="1"/>
    <xf numFmtId="43" fontId="8" fillId="0" borderId="10" xfId="0" applyNumberFormat="1" applyFont="1" applyFill="1" applyBorder="1" applyAlignment="1"/>
    <xf numFmtId="0" fontId="8" fillId="0" borderId="1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175" fontId="8" fillId="0" borderId="0" xfId="19" applyNumberFormat="1" applyFont="1" applyFill="1" applyBorder="1"/>
    <xf numFmtId="170" fontId="8" fillId="0" borderId="0" xfId="19" applyNumberFormat="1" applyFont="1" applyFill="1" applyBorder="1"/>
    <xf numFmtId="43" fontId="8" fillId="0" borderId="0" xfId="19" applyFont="1" applyFill="1"/>
    <xf numFmtId="43" fontId="2" fillId="0" borderId="0" xfId="0" applyNumberFormat="1" applyFont="1" applyFill="1"/>
    <xf numFmtId="177" fontId="8" fillId="0" borderId="10" xfId="31" applyNumberFormat="1" applyFont="1" applyFill="1" applyBorder="1" applyAlignment="1">
      <alignment wrapText="1"/>
    </xf>
    <xf numFmtId="179" fontId="8" fillId="0" borderId="0" xfId="31" applyNumberFormat="1" applyFont="1" applyFill="1" applyBorder="1" applyAlignment="1">
      <alignment wrapText="1"/>
    </xf>
    <xf numFmtId="43" fontId="8" fillId="0" borderId="0" xfId="31" applyNumberFormat="1" applyFont="1" applyFill="1" applyBorder="1" applyAlignment="1">
      <alignment wrapText="1"/>
    </xf>
    <xf numFmtId="0" fontId="8" fillId="0" borderId="0" xfId="0" applyFont="1" applyFill="1" applyBorder="1" applyAlignment="1"/>
    <xf numFmtId="43" fontId="8" fillId="0" borderId="0" xfId="19" applyNumberFormat="1" applyFont="1" applyFill="1" applyBorder="1" applyAlignment="1">
      <alignment horizontal="center"/>
    </xf>
    <xf numFmtId="179" fontId="16" fillId="0" borderId="10" xfId="31" applyNumberFormat="1" applyFont="1" applyFill="1" applyBorder="1" applyAlignment="1">
      <alignment horizontal="right" wrapText="1"/>
    </xf>
    <xf numFmtId="179" fontId="8" fillId="0" borderId="10" xfId="31" applyNumberFormat="1" applyFont="1" applyFill="1" applyBorder="1" applyAlignment="1">
      <alignment horizontal="right"/>
    </xf>
    <xf numFmtId="179" fontId="8" fillId="0" borderId="0" xfId="31" applyNumberFormat="1" applyFont="1" applyFill="1" applyBorder="1" applyAlignment="1">
      <alignment horizontal="right"/>
    </xf>
    <xf numFmtId="10" fontId="8" fillId="0" borderId="10" xfId="31" applyNumberFormat="1" applyFont="1" applyFill="1" applyBorder="1" applyAlignment="1">
      <alignment horizontal="right" wrapText="1"/>
    </xf>
    <xf numFmtId="170" fontId="8" fillId="0" borderId="0" xfId="19" applyNumberFormat="1" applyFont="1" applyFill="1" applyBorder="1" applyAlignment="1">
      <alignment horizontal="center"/>
    </xf>
    <xf numFmtId="176" fontId="8" fillId="0" borderId="0" xfId="19" applyNumberFormat="1" applyFont="1" applyFill="1" applyBorder="1" applyAlignment="1">
      <alignment horizontal="center"/>
    </xf>
    <xf numFmtId="10" fontId="8" fillId="0" borderId="0" xfId="19" applyNumberFormat="1" applyFont="1" applyFill="1" applyBorder="1" applyAlignment="1">
      <alignment horizontal="center"/>
    </xf>
    <xf numFmtId="43" fontId="8" fillId="0" borderId="0" xfId="19" applyFont="1" applyFill="1" applyBorder="1"/>
    <xf numFmtId="43" fontId="8" fillId="0" borderId="0" xfId="0" applyNumberFormat="1" applyFont="1" applyFill="1" applyBorder="1"/>
    <xf numFmtId="170" fontId="8" fillId="0" borderId="10" xfId="19" applyNumberFormat="1" applyFont="1" applyFill="1" applyBorder="1" applyAlignment="1">
      <alignment wrapText="1"/>
    </xf>
    <xf numFmtId="170" fontId="8" fillId="0" borderId="10" xfId="19" applyNumberFormat="1" applyFont="1" applyFill="1" applyBorder="1" applyAlignment="1">
      <alignment horizontal="left" wrapText="1"/>
    </xf>
    <xf numFmtId="0" fontId="8" fillId="0" borderId="10" xfId="0" applyFont="1" applyFill="1" applyBorder="1" applyAlignment="1">
      <alignment wrapText="1"/>
    </xf>
    <xf numFmtId="171" fontId="18" fillId="0" borderId="10" xfId="19" applyNumberFormat="1" applyFont="1" applyFill="1" applyBorder="1" applyAlignment="1">
      <alignment horizontal="left"/>
    </xf>
    <xf numFmtId="43" fontId="8" fillId="0" borderId="10" xfId="19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10" fontId="8" fillId="0" borderId="10" xfId="19" applyNumberFormat="1" applyFont="1" applyFill="1" applyBorder="1" applyAlignment="1">
      <alignment horizontal="right"/>
    </xf>
    <xf numFmtId="181" fontId="2" fillId="0" borderId="0" xfId="0" applyNumberFormat="1" applyFont="1" applyFill="1"/>
    <xf numFmtId="0" fontId="8" fillId="0" borderId="10" xfId="0" applyFont="1" applyFill="1" applyBorder="1" applyAlignment="1"/>
    <xf numFmtId="43" fontId="8" fillId="0" borderId="10" xfId="19" applyNumberFormat="1" applyFont="1" applyFill="1" applyBorder="1" applyAlignment="1">
      <alignment horizontal="left" wrapText="1"/>
    </xf>
    <xf numFmtId="43" fontId="8" fillId="0" borderId="1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0" fontId="17" fillId="0" borderId="0" xfId="0" applyFont="1" applyFill="1"/>
    <xf numFmtId="170" fontId="17" fillId="0" borderId="0" xfId="19" applyNumberFormat="1" applyFont="1" applyFill="1"/>
    <xf numFmtId="171" fontId="8" fillId="0" borderId="19" xfId="19" applyNumberFormat="1" applyFont="1" applyFill="1" applyBorder="1"/>
    <xf numFmtId="173" fontId="5" fillId="0" borderId="20" xfId="0" applyNumberFormat="1" applyFont="1" applyFill="1" applyBorder="1" applyAlignment="1"/>
    <xf numFmtId="173" fontId="7" fillId="0" borderId="0" xfId="19" applyNumberFormat="1" applyFont="1" applyFill="1" applyBorder="1"/>
    <xf numFmtId="179" fontId="5" fillId="0" borderId="21" xfId="31" applyNumberFormat="1" applyFont="1" applyFill="1" applyBorder="1" applyAlignment="1"/>
    <xf numFmtId="171" fontId="5" fillId="0" borderId="22" xfId="19" applyNumberFormat="1" applyFont="1" applyFill="1" applyBorder="1"/>
    <xf numFmtId="182" fontId="7" fillId="0" borderId="0" xfId="19" applyNumberFormat="1" applyFont="1" applyFill="1" applyBorder="1"/>
    <xf numFmtId="0" fontId="2" fillId="0" borderId="0" xfId="0" applyFont="1" applyFill="1" applyBorder="1" applyAlignment="1">
      <alignment horizontal="right"/>
    </xf>
    <xf numFmtId="178" fontId="8" fillId="0" borderId="0" xfId="19" applyNumberFormat="1" applyFont="1" applyFill="1" applyAlignment="1">
      <alignment horizontal="center"/>
    </xf>
    <xf numFmtId="173" fontId="5" fillId="0" borderId="21" xfId="19" applyNumberFormat="1" applyFont="1" applyFill="1" applyBorder="1"/>
    <xf numFmtId="0" fontId="7" fillId="0" borderId="0" xfId="0" applyFont="1" applyFill="1"/>
    <xf numFmtId="170" fontId="17" fillId="0" borderId="0" xfId="19" applyNumberFormat="1" applyFont="1" applyFill="1" applyAlignment="1">
      <alignment horizontal="right"/>
    </xf>
    <xf numFmtId="170" fontId="2" fillId="0" borderId="0" xfId="0" applyNumberFormat="1" applyFont="1" applyFill="1"/>
    <xf numFmtId="43" fontId="5" fillId="0" borderId="21" xfId="19" applyNumberFormat="1" applyFont="1" applyFill="1" applyBorder="1"/>
    <xf numFmtId="176" fontId="7" fillId="0" borderId="0" xfId="19" applyNumberFormat="1" applyFont="1" applyFill="1" applyBorder="1"/>
    <xf numFmtId="43" fontId="2" fillId="0" borderId="0" xfId="19" applyNumberFormat="1" applyFont="1" applyFill="1"/>
    <xf numFmtId="173" fontId="5" fillId="0" borderId="23" xfId="19" applyNumberFormat="1" applyFont="1" applyFill="1" applyBorder="1"/>
    <xf numFmtId="0" fontId="2" fillId="0" borderId="0" xfId="0" applyFont="1" applyFill="1" applyAlignment="1"/>
    <xf numFmtId="170" fontId="18" fillId="0" borderId="24" xfId="0" applyNumberFormat="1" applyFont="1" applyFill="1" applyBorder="1" applyAlignment="1"/>
    <xf numFmtId="170" fontId="18" fillId="0" borderId="25" xfId="0" applyNumberFormat="1" applyFont="1" applyFill="1" applyBorder="1" applyAlignment="1"/>
    <xf numFmtId="170" fontId="8" fillId="0" borderId="12" xfId="19" applyNumberFormat="1" applyFont="1" applyFill="1" applyBorder="1"/>
    <xf numFmtId="177" fontId="2" fillId="0" borderId="21" xfId="31" applyNumberFormat="1" applyFont="1" applyFill="1" applyBorder="1" applyAlignment="1">
      <alignment horizontal="center"/>
    </xf>
    <xf numFmtId="170" fontId="17" fillId="0" borderId="0" xfId="0" applyNumberFormat="1" applyFont="1" applyFill="1"/>
    <xf numFmtId="170" fontId="8" fillId="0" borderId="13" xfId="19" applyNumberFormat="1" applyFont="1" applyFill="1" applyBorder="1"/>
    <xf numFmtId="177" fontId="2" fillId="0" borderId="26" xfId="31" applyNumberFormat="1" applyFont="1" applyFill="1" applyBorder="1" applyAlignment="1">
      <alignment horizontal="center"/>
    </xf>
    <xf numFmtId="170" fontId="8" fillId="0" borderId="14" xfId="19" applyNumberFormat="1" applyFont="1" applyFill="1" applyBorder="1"/>
    <xf numFmtId="177" fontId="2" fillId="0" borderId="23" xfId="31" applyNumberFormat="1" applyFont="1" applyFill="1" applyBorder="1" applyAlignment="1">
      <alignment horizontal="center"/>
    </xf>
    <xf numFmtId="173" fontId="2" fillId="0" borderId="0" xfId="0" applyNumberFormat="1" applyFont="1" applyFill="1"/>
    <xf numFmtId="0" fontId="8" fillId="0" borderId="19" xfId="0" applyFont="1" applyFill="1" applyBorder="1" applyAlignment="1"/>
    <xf numFmtId="43" fontId="2" fillId="0" borderId="19" xfId="19" applyNumberFormat="1" applyFont="1" applyFill="1" applyBorder="1"/>
    <xf numFmtId="10" fontId="2" fillId="0" borderId="19" xfId="31" applyNumberFormat="1" applyFont="1" applyFill="1" applyBorder="1"/>
    <xf numFmtId="171" fontId="8" fillId="0" borderId="12" xfId="19" applyNumberFormat="1" applyFont="1" applyFill="1" applyBorder="1" applyAlignment="1">
      <alignment vertical="top"/>
    </xf>
    <xf numFmtId="43" fontId="2" fillId="0" borderId="0" xfId="19" applyFont="1" applyFill="1"/>
    <xf numFmtId="177" fontId="17" fillId="0" borderId="0" xfId="0" applyNumberFormat="1" applyFont="1" applyFill="1" applyAlignment="1"/>
    <xf numFmtId="0" fontId="2" fillId="0" borderId="0" xfId="0" applyFont="1" applyFill="1" applyBorder="1" applyAlignment="1">
      <alignment horizontal="center"/>
    </xf>
    <xf numFmtId="173" fontId="2" fillId="0" borderId="0" xfId="19" applyNumberFormat="1" applyFont="1" applyFill="1" applyBorder="1"/>
    <xf numFmtId="10" fontId="2" fillId="0" borderId="0" xfId="31" applyNumberFormat="1" applyFont="1" applyFill="1" applyBorder="1"/>
    <xf numFmtId="173" fontId="47" fillId="0" borderId="0" xfId="0" applyNumberFormat="1" applyFont="1" applyFill="1"/>
    <xf numFmtId="43" fontId="24" fillId="24" borderId="10" xfId="19" applyFont="1" applyFill="1" applyBorder="1" applyAlignment="1">
      <alignment horizontal="center" vertical="center"/>
    </xf>
    <xf numFmtId="43" fontId="24" fillId="24" borderId="10" xfId="19" applyFont="1" applyFill="1" applyBorder="1" applyAlignment="1">
      <alignment horizontal="center" vertical="center" wrapText="1"/>
    </xf>
    <xf numFmtId="170" fontId="2" fillId="0" borderId="0" xfId="19" applyNumberFormat="1" applyFont="1" applyFill="1" applyBorder="1"/>
    <xf numFmtId="0" fontId="2" fillId="0" borderId="0" xfId="0" applyFont="1" applyFill="1" applyBorder="1"/>
    <xf numFmtId="0" fontId="2" fillId="0" borderId="10" xfId="0" applyFont="1" applyFill="1" applyBorder="1"/>
    <xf numFmtId="170" fontId="2" fillId="0" borderId="10" xfId="19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6" fillId="0" borderId="10" xfId="0" applyFont="1" applyFill="1" applyBorder="1" applyAlignment="1">
      <alignment horizontal="left" vertical="center"/>
    </xf>
    <xf numFmtId="0" fontId="48" fillId="0" borderId="10" xfId="0" applyFont="1" applyFill="1" applyBorder="1" applyAlignment="1">
      <alignment horizontal="left" vertical="center" indent="1"/>
    </xf>
    <xf numFmtId="0" fontId="49" fillId="0" borderId="10" xfId="0" applyFont="1" applyFill="1" applyBorder="1" applyAlignment="1">
      <alignment horizontal="left" vertical="center" indent="2"/>
    </xf>
    <xf numFmtId="0" fontId="11" fillId="0" borderId="10" xfId="0" applyFont="1" applyFill="1" applyBorder="1" applyAlignment="1">
      <alignment horizontal="left" vertical="center" wrapText="1" indent="3"/>
    </xf>
    <xf numFmtId="0" fontId="2" fillId="0" borderId="10" xfId="0" applyFont="1" applyFill="1" applyBorder="1" applyAlignment="1">
      <alignment horizontal="left" vertical="center" wrapText="1" indent="3"/>
    </xf>
    <xf numFmtId="0" fontId="16" fillId="0" borderId="10" xfId="0" applyFont="1" applyFill="1" applyBorder="1" applyAlignment="1">
      <alignment horizontal="left" vertical="center" wrapText="1"/>
    </xf>
    <xf numFmtId="0" fontId="17" fillId="25" borderId="10" xfId="0" applyFont="1" applyFill="1" applyBorder="1" applyAlignment="1">
      <alignment horizontal="center" vertical="center" wrapText="1"/>
    </xf>
    <xf numFmtId="43" fontId="49" fillId="24" borderId="10" xfId="23" applyFont="1" applyFill="1" applyBorder="1" applyAlignment="1">
      <alignment horizontal="center" vertical="center" wrapText="1"/>
    </xf>
    <xf numFmtId="43" fontId="49" fillId="24" borderId="10" xfId="23" applyFont="1" applyFill="1" applyBorder="1" applyAlignment="1">
      <alignment horizontal="center" vertical="center"/>
    </xf>
    <xf numFmtId="43" fontId="2" fillId="0" borderId="10" xfId="23" applyFont="1" applyFill="1" applyBorder="1" applyAlignment="1">
      <alignment vertical="center"/>
    </xf>
    <xf numFmtId="43" fontId="2" fillId="0" borderId="0" xfId="23" applyFont="1" applyFill="1" applyBorder="1"/>
    <xf numFmtId="43" fontId="2" fillId="0" borderId="0" xfId="23" applyFont="1" applyFill="1" applyBorder="1" applyAlignment="1">
      <alignment vertical="center"/>
    </xf>
    <xf numFmtId="170" fontId="12" fillId="24" borderId="10" xfId="23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Border="1"/>
    <xf numFmtId="0" fontId="0" fillId="0" borderId="0" xfId="0" applyFill="1"/>
    <xf numFmtId="0" fontId="57" fillId="0" borderId="10" xfId="0" applyFont="1" applyFill="1" applyBorder="1" applyAlignment="1">
      <alignment vertical="center" wrapText="1"/>
    </xf>
    <xf numFmtId="170" fontId="5" fillId="0" borderId="10" xfId="19" applyNumberFormat="1" applyFont="1" applyFill="1" applyBorder="1" applyAlignment="1">
      <alignment horizontal="center" vertical="center" wrapText="1"/>
    </xf>
    <xf numFmtId="170" fontId="2" fillId="0" borderId="10" xfId="19" applyNumberFormat="1" applyFont="1" applyFill="1" applyBorder="1" applyAlignment="1">
      <alignment horizontal="center" vertical="center" wrapText="1"/>
    </xf>
    <xf numFmtId="170" fontId="2" fillId="0" borderId="10" xfId="19" applyNumberFormat="1" applyFont="1" applyFill="1" applyBorder="1"/>
    <xf numFmtId="0" fontId="17" fillId="0" borderId="0" xfId="0" applyFont="1" applyFill="1" applyBorder="1" applyAlignment="1">
      <alignment horizontal="center" vertical="center" wrapText="1"/>
    </xf>
    <xf numFmtId="170" fontId="58" fillId="0" borderId="10" xfId="19" applyNumberFormat="1" applyFont="1" applyFill="1" applyBorder="1" applyAlignment="1">
      <alignment horizontal="center" vertical="center" wrapText="1"/>
    </xf>
    <xf numFmtId="170" fontId="58" fillId="0" borderId="10" xfId="19" applyNumberFormat="1" applyFont="1" applyFill="1" applyBorder="1" applyAlignment="1">
      <alignment horizontal="right" vertical="center" wrapText="1"/>
    </xf>
    <xf numFmtId="170" fontId="2" fillId="25" borderId="10" xfId="29" applyNumberFormat="1" applyFont="1" applyFill="1" applyBorder="1" applyAlignment="1">
      <alignment horizontal="center" vertical="center" wrapText="1"/>
    </xf>
    <xf numFmtId="170" fontId="12" fillId="0" borderId="10" xfId="19" applyNumberFormat="1" applyFont="1" applyFill="1" applyBorder="1" applyAlignment="1">
      <alignment horizontal="center" vertical="center" wrapText="1"/>
    </xf>
    <xf numFmtId="170" fontId="2" fillId="0" borderId="10" xfId="19" applyNumberFormat="1" applyFont="1" applyFill="1" applyBorder="1" applyAlignment="1">
      <alignment horizontal="left" vertical="center" wrapText="1" indent="1"/>
    </xf>
    <xf numFmtId="170" fontId="12" fillId="25" borderId="10" xfId="19" applyNumberFormat="1" applyFont="1" applyFill="1" applyBorder="1" applyAlignment="1">
      <alignment vertical="center"/>
    </xf>
    <xf numFmtId="170" fontId="2" fillId="0" borderId="0" xfId="19" applyNumberFormat="1" applyFont="1"/>
    <xf numFmtId="170" fontId="6" fillId="25" borderId="10" xfId="29" applyNumberFormat="1" applyFont="1" applyFill="1" applyBorder="1" applyAlignment="1">
      <alignment horizontal="center" vertical="center" wrapText="1"/>
    </xf>
    <xf numFmtId="170" fontId="9" fillId="0" borderId="17" xfId="19" applyNumberFormat="1" applyFont="1" applyBorder="1" applyAlignment="1">
      <alignment horizontal="right" vertical="center"/>
    </xf>
    <xf numFmtId="170" fontId="2" fillId="0" borderId="10" xfId="19" applyNumberFormat="1" applyFont="1" applyFill="1" applyBorder="1" applyAlignment="1">
      <alignment vertical="center" wrapText="1"/>
    </xf>
    <xf numFmtId="170" fontId="2" fillId="0" borderId="17" xfId="19" applyNumberFormat="1" applyFont="1" applyFill="1" applyBorder="1" applyAlignment="1">
      <alignment vertical="center" wrapText="1"/>
    </xf>
    <xf numFmtId="170" fontId="2" fillId="0" borderId="0" xfId="0" applyNumberFormat="1" applyFont="1"/>
    <xf numFmtId="0" fontId="56" fillId="0" borderId="0" xfId="0" applyFont="1" applyAlignment="1">
      <alignment horizontal="left" vertical="center"/>
    </xf>
    <xf numFmtId="186" fontId="0" fillId="0" borderId="0" xfId="0" applyNumberFormat="1" applyBorder="1" applyAlignment="1">
      <alignment horizontal="right" vertical="top"/>
    </xf>
    <xf numFmtId="0" fontId="0" fillId="0" borderId="0" xfId="0" applyAlignment="1">
      <alignment horizontal="left" vertical="center" wrapText="1"/>
    </xf>
    <xf numFmtId="0" fontId="47" fillId="0" borderId="0" xfId="0" applyFont="1" applyAlignment="1">
      <alignment vertical="center"/>
    </xf>
    <xf numFmtId="0" fontId="52" fillId="26" borderId="18" xfId="0" applyFont="1" applyFill="1" applyBorder="1" applyAlignment="1">
      <alignment horizontal="center" vertical="center" wrapText="1"/>
    </xf>
    <xf numFmtId="0" fontId="53" fillId="0" borderId="27" xfId="0" applyFont="1" applyBorder="1" applyAlignment="1">
      <alignment horizontal="center" vertical="center" wrapText="1"/>
    </xf>
    <xf numFmtId="0" fontId="47" fillId="0" borderId="27" xfId="0" applyFont="1" applyBorder="1" applyAlignment="1">
      <alignment horizontal="left" vertical="center" indent="2"/>
    </xf>
    <xf numFmtId="170" fontId="47" fillId="0" borderId="27" xfId="19" applyNumberFormat="1" applyFont="1" applyBorder="1" applyAlignment="1">
      <alignment horizontal="left" vertical="center"/>
    </xf>
    <xf numFmtId="170" fontId="47" fillId="0" borderId="27" xfId="19" applyNumberFormat="1" applyFont="1" applyBorder="1" applyAlignment="1">
      <alignment vertical="center"/>
    </xf>
    <xf numFmtId="0" fontId="47" fillId="0" borderId="0" xfId="0" applyFont="1" applyBorder="1" applyAlignment="1">
      <alignment horizontal="left" vertical="center" indent="2"/>
    </xf>
    <xf numFmtId="170" fontId="47" fillId="0" borderId="0" xfId="19" applyNumberFormat="1" applyFont="1" applyBorder="1" applyAlignment="1">
      <alignment horizontal="center" vertical="center"/>
    </xf>
    <xf numFmtId="170" fontId="47" fillId="0" borderId="0" xfId="19" applyNumberFormat="1" applyFont="1" applyBorder="1" applyAlignment="1">
      <alignment horizontal="left" vertical="center"/>
    </xf>
    <xf numFmtId="0" fontId="53" fillId="0" borderId="28" xfId="0" applyFont="1" applyBorder="1" applyAlignment="1">
      <alignment horizontal="center" vertical="center" wrapText="1"/>
    </xf>
    <xf numFmtId="170" fontId="47" fillId="0" borderId="27" xfId="19" applyNumberFormat="1" applyFont="1" applyBorder="1" applyAlignment="1">
      <alignment vertical="center" wrapText="1"/>
    </xf>
    <xf numFmtId="0" fontId="47" fillId="0" borderId="0" xfId="0" applyFont="1" applyAlignment="1">
      <alignment vertical="center" wrapText="1"/>
    </xf>
    <xf numFmtId="176" fontId="47" fillId="0" borderId="0" xfId="19" applyNumberFormat="1" applyFont="1" applyAlignment="1">
      <alignment vertical="center" wrapText="1"/>
    </xf>
    <xf numFmtId="170" fontId="47" fillId="0" borderId="27" xfId="19" applyNumberFormat="1" applyFont="1" applyFill="1" applyBorder="1" applyAlignment="1">
      <alignment vertical="center" wrapText="1"/>
    </xf>
    <xf numFmtId="170" fontId="54" fillId="0" borderId="27" xfId="19" applyNumberFormat="1" applyFont="1" applyFill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170" fontId="54" fillId="0" borderId="0" xfId="19" applyNumberFormat="1" applyFont="1" applyFill="1" applyBorder="1" applyAlignment="1">
      <alignment horizontal="center" vertical="center" wrapText="1"/>
    </xf>
    <xf numFmtId="173" fontId="47" fillId="0" borderId="27" xfId="19" applyNumberFormat="1" applyFont="1" applyFill="1" applyBorder="1" applyAlignment="1">
      <alignment horizontal="right" vertical="center" wrapText="1"/>
    </xf>
    <xf numFmtId="173" fontId="54" fillId="0" borderId="27" xfId="19" applyNumberFormat="1" applyFont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49" fontId="23" fillId="24" borderId="10" xfId="27" applyNumberFormat="1" applyFont="1" applyFill="1" applyBorder="1" applyAlignment="1">
      <alignment horizontal="center" vertical="center" wrapText="1"/>
    </xf>
    <xf numFmtId="49" fontId="24" fillId="24" borderId="10" xfId="27" applyNumberFormat="1" applyFont="1" applyFill="1" applyBorder="1" applyAlignment="1">
      <alignment horizontal="center" vertical="center" wrapText="1"/>
    </xf>
    <xf numFmtId="43" fontId="24" fillId="24" borderId="10" xfId="19" applyFont="1" applyFill="1" applyBorder="1" applyAlignment="1">
      <alignment horizontal="center" vertical="center"/>
    </xf>
    <xf numFmtId="43" fontId="24" fillId="24" borderId="10" xfId="19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2" fillId="0" borderId="10" xfId="27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49" fontId="6" fillId="24" borderId="10" xfId="0" applyNumberFormat="1" applyFont="1" applyFill="1" applyBorder="1" applyAlignment="1">
      <alignment horizontal="center" vertical="center" wrapText="1"/>
    </xf>
    <xf numFmtId="49" fontId="49" fillId="24" borderId="10" xfId="0" applyNumberFormat="1" applyFont="1" applyFill="1" applyBorder="1" applyAlignment="1">
      <alignment horizontal="center" vertical="center" wrapText="1"/>
    </xf>
    <xf numFmtId="43" fontId="49" fillId="24" borderId="10" xfId="23" applyFont="1" applyFill="1" applyBorder="1" applyAlignment="1">
      <alignment horizontal="center" vertical="center"/>
    </xf>
    <xf numFmtId="43" fontId="49" fillId="24" borderId="10" xfId="23" applyFont="1" applyFill="1" applyBorder="1" applyAlignment="1">
      <alignment horizontal="center" vertical="center" wrapText="1"/>
    </xf>
    <xf numFmtId="0" fontId="12" fillId="24" borderId="10" xfId="30" applyFont="1" applyFill="1" applyBorder="1" applyAlignment="1">
      <alignment horizontal="center" vertical="center" wrapText="1"/>
    </xf>
    <xf numFmtId="0" fontId="12" fillId="0" borderId="29" xfId="29" applyFont="1" applyFill="1" applyBorder="1" applyAlignment="1">
      <alignment horizontal="center" vertical="center" wrapText="1"/>
    </xf>
    <xf numFmtId="0" fontId="12" fillId="0" borderId="15" xfId="29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29" xfId="29" applyFont="1" applyFill="1" applyBorder="1" applyAlignment="1">
      <alignment horizontal="left" vertical="center" wrapText="1"/>
    </xf>
    <xf numFmtId="0" fontId="2" fillId="0" borderId="27" xfId="29" applyFont="1" applyFill="1" applyBorder="1" applyAlignment="1">
      <alignment horizontal="left" vertical="center" wrapText="1"/>
    </xf>
    <xf numFmtId="0" fontId="2" fillId="0" borderId="15" xfId="29" applyFont="1" applyFill="1" applyBorder="1" applyAlignment="1">
      <alignment horizontal="left" vertical="center" wrapText="1"/>
    </xf>
    <xf numFmtId="170" fontId="5" fillId="0" borderId="0" xfId="0" applyNumberFormat="1" applyFont="1" applyAlignment="1">
      <alignment horizontal="right" vertical="center" wrapText="1"/>
    </xf>
    <xf numFmtId="0" fontId="6" fillId="0" borderId="29" xfId="29" applyFont="1" applyFill="1" applyBorder="1" applyAlignment="1">
      <alignment horizontal="left" vertical="center" wrapText="1"/>
    </xf>
    <xf numFmtId="0" fontId="6" fillId="0" borderId="27" xfId="29" applyFont="1" applyFill="1" applyBorder="1" applyAlignment="1">
      <alignment horizontal="left" vertical="center" wrapText="1"/>
    </xf>
    <xf numFmtId="0" fontId="6" fillId="0" borderId="15" xfId="29" applyFont="1" applyFill="1" applyBorder="1" applyAlignment="1">
      <alignment horizontal="left" vertical="center" wrapText="1"/>
    </xf>
    <xf numFmtId="0" fontId="12" fillId="25" borderId="29" xfId="29" applyFont="1" applyFill="1" applyBorder="1" applyAlignment="1">
      <alignment horizontal="center" vertical="center"/>
    </xf>
    <xf numFmtId="0" fontId="12" fillId="25" borderId="15" xfId="29" applyFont="1" applyFill="1" applyBorder="1" applyAlignment="1">
      <alignment horizontal="center" vertical="center"/>
    </xf>
    <xf numFmtId="49" fontId="26" fillId="0" borderId="0" xfId="0" applyNumberFormat="1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6" fillId="0" borderId="0" xfId="0" applyFont="1" applyAlignment="1">
      <alignment horizontal="center" vertical="center"/>
    </xf>
    <xf numFmtId="170" fontId="47" fillId="0" borderId="27" xfId="19" applyNumberFormat="1" applyFont="1" applyBorder="1" applyAlignment="1">
      <alignment horizontal="center" vertical="center"/>
    </xf>
    <xf numFmtId="0" fontId="47" fillId="0" borderId="27" xfId="0" applyFont="1" applyBorder="1" applyAlignment="1">
      <alignment horizontal="left" vertical="center" wrapText="1" indent="3"/>
    </xf>
    <xf numFmtId="0" fontId="47" fillId="0" borderId="27" xfId="0" applyFont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54" fillId="0" borderId="27" xfId="0" applyFont="1" applyBorder="1" applyAlignment="1">
      <alignment horizontal="center" vertical="center" wrapText="1"/>
    </xf>
    <xf numFmtId="0" fontId="50" fillId="0" borderId="0" xfId="0" applyFont="1" applyAlignment="1">
      <alignment horizontal="center" vertical="center"/>
    </xf>
    <xf numFmtId="0" fontId="51" fillId="0" borderId="0" xfId="0" applyFont="1" applyAlignment="1">
      <alignment horizontal="center" vertical="center" wrapText="1"/>
    </xf>
    <xf numFmtId="0" fontId="52" fillId="26" borderId="18" xfId="0" applyFont="1" applyFill="1" applyBorder="1" applyAlignment="1">
      <alignment horizontal="center" vertical="center" wrapText="1"/>
    </xf>
    <xf numFmtId="49" fontId="47" fillId="0" borderId="27" xfId="19" applyNumberFormat="1" applyFont="1" applyFill="1" applyBorder="1" applyAlignment="1">
      <alignment horizontal="center" vertical="center"/>
    </xf>
    <xf numFmtId="0" fontId="47" fillId="0" borderId="28" xfId="0" applyFont="1" applyBorder="1" applyAlignment="1">
      <alignment horizontal="left" vertical="center" indent="2"/>
    </xf>
    <xf numFmtId="0" fontId="47" fillId="0" borderId="18" xfId="0" applyFont="1" applyBorder="1" applyAlignment="1">
      <alignment horizontal="left" vertical="center" indent="2"/>
    </xf>
    <xf numFmtId="170" fontId="47" fillId="0" borderId="27" xfId="19" applyNumberFormat="1" applyFont="1" applyFill="1" applyBorder="1" applyAlignment="1">
      <alignment horizontal="center" vertical="center"/>
    </xf>
    <xf numFmtId="10" fontId="47" fillId="0" borderId="27" xfId="31" applyNumberFormat="1" applyFont="1" applyFill="1" applyBorder="1" applyAlignment="1">
      <alignment horizontal="center" vertical="center"/>
    </xf>
    <xf numFmtId="10" fontId="47" fillId="0" borderId="27" xfId="31" applyNumberFormat="1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55" fillId="26" borderId="18" xfId="0" applyFont="1" applyFill="1" applyBorder="1" applyAlignment="1">
      <alignment horizontal="center" vertical="center" wrapText="1"/>
    </xf>
    <xf numFmtId="0" fontId="47" fillId="0" borderId="27" xfId="0" applyFont="1" applyBorder="1" applyAlignment="1">
      <alignment horizontal="center" vertical="center" wrapText="1"/>
    </xf>
    <xf numFmtId="0" fontId="53" fillId="0" borderId="27" xfId="0" applyFont="1" applyBorder="1" applyAlignment="1">
      <alignment horizontal="center" vertical="center" wrapText="1"/>
    </xf>
  </cellXfs>
  <cellStyles count="55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Comma" xfId="19" builtinId="3"/>
    <cellStyle name="Comma 2" xfId="20"/>
    <cellStyle name="Comma 3" xfId="21"/>
    <cellStyle name="Comma 3 2" xfId="22"/>
    <cellStyle name="Comma 4" xfId="23"/>
    <cellStyle name="Currency 2" xfId="24"/>
    <cellStyle name="Currency 3" xfId="25"/>
    <cellStyle name="Normal" xfId="0" builtinId="0"/>
    <cellStyle name="Normal 2" xfId="26"/>
    <cellStyle name="Normal 3" xfId="27"/>
    <cellStyle name="Normal 4" xfId="28"/>
    <cellStyle name="Normal_Hashvet-2004" xfId="29"/>
    <cellStyle name="Normal_Sheet1" xfId="30"/>
    <cellStyle name="Percent" xfId="31" builtinId="5"/>
    <cellStyle name="Акцент1" xfId="32"/>
    <cellStyle name="Акцент2" xfId="33"/>
    <cellStyle name="Акцент3" xfId="34"/>
    <cellStyle name="Акцент4" xfId="35"/>
    <cellStyle name="Акцент5" xfId="36"/>
    <cellStyle name="Акцент6" xfId="37"/>
    <cellStyle name="Ввод " xfId="38"/>
    <cellStyle name="Вывод" xfId="39"/>
    <cellStyle name="Вычисление" xfId="40"/>
    <cellStyle name="Заголовок 1" xfId="41"/>
    <cellStyle name="Заголовок 2" xfId="42"/>
    <cellStyle name="Заголовок 3" xfId="43"/>
    <cellStyle name="Заголовок 4" xfId="44"/>
    <cellStyle name="Итог" xfId="45"/>
    <cellStyle name="Контрольная ячейка" xfId="46"/>
    <cellStyle name="Название" xfId="47"/>
    <cellStyle name="Нейтральный" xfId="48"/>
    <cellStyle name="Плохой" xfId="49"/>
    <cellStyle name="Пояснение" xfId="50"/>
    <cellStyle name="Примечание" xfId="51"/>
    <cellStyle name="Связанная ячейка" xfId="52"/>
    <cellStyle name="Текст предупреждения" xfId="53"/>
    <cellStyle name="Хороший" xfId="5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ayane/Gayane_official/save/VTB-verjnakan/VTB_fin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Ext.%20Debt%20Service/2015-Service/Payment_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 2014"/>
      <sheetName val="VTB kanxatesum"/>
      <sheetName val="Report 2013,2015"/>
      <sheetName val="Sheet2"/>
      <sheetName val="VTB"/>
      <sheetName val="Report 2012"/>
      <sheetName val="Sheet1"/>
      <sheetName val="Report 2011"/>
      <sheetName val="Report 2010"/>
      <sheetName val="Report 2009"/>
      <sheetName val="Report 2008"/>
      <sheetName val="VTB hamemat"/>
      <sheetName val="VTB budg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enditures"/>
      <sheetName val="Eurobond"/>
      <sheetName val="Disb"/>
      <sheetName val="Stock"/>
      <sheetName val="Int"/>
      <sheetName val="Princ"/>
      <sheetName val="Common"/>
      <sheetName val="Budget"/>
      <sheetName val="December"/>
      <sheetName val="November"/>
      <sheetName val="October"/>
      <sheetName val="September"/>
      <sheetName val="August"/>
      <sheetName val="July"/>
      <sheetName val="June"/>
      <sheetName val="May"/>
      <sheetName val="April"/>
      <sheetName val="March"/>
      <sheetName val="Feb"/>
      <sheetName val="Jan"/>
      <sheetName val="II Q"/>
      <sheetName val="III Q"/>
      <sheetName val="IVQ"/>
      <sheetName val="Daily-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11">
          <cell r="D211" t="str">
            <v>Հյուսիս-արևմտյան շրջաններում գյուղատնտեսական ծառայությունների աջակցության ծրագիր</v>
          </cell>
        </row>
        <row r="235">
          <cell r="D235" t="str">
            <v>Արամ Խաչատրյան ֆիլհարմոնիկ համերգասրահի վերանորոգման ծրագիր (Արտահանման վարկային ծրագիր 1.7 մլն Եվրո)</v>
          </cell>
        </row>
        <row r="295">
          <cell r="D295" t="str">
            <v>Ցորենի առաքում - 15 մլն ԱՄՆ դոլար (1996թ.)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336"/>
  <sheetViews>
    <sheetView topLeftCell="A184" workbookViewId="0">
      <selection activeCell="H86" sqref="H86"/>
    </sheetView>
  </sheetViews>
  <sheetFormatPr defaultColWidth="0" defaultRowHeight="13.5" x14ac:dyDescent="0.25"/>
  <cols>
    <col min="1" max="1" width="3.5703125" style="4" customWidth="1"/>
    <col min="2" max="2" width="60.5703125" style="4" customWidth="1"/>
    <col min="3" max="3" width="19.85546875" style="2" customWidth="1"/>
    <col min="4" max="4" width="19.5703125" style="2" customWidth="1"/>
    <col min="5" max="5" width="19.7109375" style="2" customWidth="1"/>
    <col min="6" max="6" width="17.140625" style="4" customWidth="1"/>
    <col min="7" max="7" width="21.7109375" style="4" bestFit="1" customWidth="1"/>
    <col min="8" max="8" width="11.85546875" style="4" bestFit="1" customWidth="1"/>
    <col min="9" max="255" width="9.140625" style="4" customWidth="1"/>
    <col min="256" max="16384" width="0" style="4" hidden="1"/>
  </cols>
  <sheetData>
    <row r="1" spans="1:7" s="24" customFormat="1" ht="17.25" x14ac:dyDescent="0.25">
      <c r="A1" s="252" t="s">
        <v>3</v>
      </c>
      <c r="B1" s="252"/>
      <c r="C1" s="252"/>
      <c r="D1" s="252"/>
      <c r="E1" s="252"/>
      <c r="F1" s="252"/>
    </row>
    <row r="2" spans="1:7" s="24" customFormat="1" ht="17.25" customHeight="1" x14ac:dyDescent="0.25">
      <c r="A2" s="257" t="s">
        <v>346</v>
      </c>
      <c r="B2" s="257"/>
      <c r="C2" s="257"/>
      <c r="D2" s="257"/>
      <c r="E2" s="257"/>
      <c r="F2" s="257"/>
    </row>
    <row r="3" spans="1:7" s="24" customFormat="1" x14ac:dyDescent="0.25">
      <c r="B3" s="25"/>
      <c r="C3" s="25"/>
      <c r="D3" s="25"/>
      <c r="E3" s="25"/>
    </row>
    <row r="4" spans="1:7" ht="15" customHeight="1" x14ac:dyDescent="0.25">
      <c r="A4" s="253" t="s">
        <v>4</v>
      </c>
      <c r="B4" s="254" t="s">
        <v>5</v>
      </c>
      <c r="C4" s="255" t="s">
        <v>6</v>
      </c>
      <c r="D4" s="255"/>
      <c r="E4" s="256" t="s">
        <v>7</v>
      </c>
      <c r="F4" s="256"/>
    </row>
    <row r="5" spans="1:7" x14ac:dyDescent="0.25">
      <c r="A5" s="253"/>
      <c r="B5" s="254"/>
      <c r="C5" s="191" t="s">
        <v>8</v>
      </c>
      <c r="D5" s="190" t="s">
        <v>9</v>
      </c>
      <c r="E5" s="191" t="s">
        <v>10</v>
      </c>
      <c r="F5" s="190" t="s">
        <v>9</v>
      </c>
    </row>
    <row r="6" spans="1:7" s="28" customFormat="1" ht="20.25" x14ac:dyDescent="0.25">
      <c r="A6" s="258" t="s">
        <v>11</v>
      </c>
      <c r="B6" s="258"/>
      <c r="C6" s="26">
        <f>+C8+C33+C99+C104+C118+C125+C132+C139+C141+C143</f>
        <v>38040963.70000001</v>
      </c>
      <c r="D6" s="27">
        <f>+D8+D33+D99+D104+D118+D125+D132+D139+D141+D143</f>
        <v>15770191.959877349</v>
      </c>
      <c r="E6" s="26">
        <f>+E8+E33+E99+E104+E118+E125+E132+E139+E141+E143</f>
        <v>36533708.582856447</v>
      </c>
      <c r="F6" s="27">
        <f>+F8+F33+F99+F104+F118+F125+F132+F139+F141+F143</f>
        <v>15282249.656847998</v>
      </c>
    </row>
    <row r="7" spans="1:7" s="28" customFormat="1" ht="20.25" x14ac:dyDescent="0.25">
      <c r="A7" s="29" t="s">
        <v>12</v>
      </c>
      <c r="B7" s="30" t="s">
        <v>13</v>
      </c>
      <c r="C7" s="31"/>
      <c r="D7" s="32"/>
      <c r="E7" s="31"/>
      <c r="F7" s="32"/>
    </row>
    <row r="8" spans="1:7" s="28" customFormat="1" ht="20.25" x14ac:dyDescent="0.25">
      <c r="A8" s="33" t="s">
        <v>14</v>
      </c>
      <c r="B8" s="34" t="s">
        <v>15</v>
      </c>
      <c r="C8" s="35">
        <f>SUM(C9:C32)</f>
        <v>3531909.85</v>
      </c>
      <c r="D8" s="36">
        <f>SUM(D9:D32)</f>
        <v>1486969.5244184998</v>
      </c>
      <c r="E8" s="35">
        <f>SUM(E9:E32)</f>
        <v>291167.84000000003</v>
      </c>
      <c r="F8" s="36">
        <f>SUM(F9:F32)</f>
        <v>119731.12748640002</v>
      </c>
      <c r="G8" s="37"/>
    </row>
    <row r="9" spans="1:7" s="28" customFormat="1" ht="27" x14ac:dyDescent="0.25">
      <c r="A9" s="38">
        <v>1</v>
      </c>
      <c r="B9" s="39" t="s">
        <v>16</v>
      </c>
      <c r="C9" s="40">
        <v>97723.709999999992</v>
      </c>
      <c r="D9" s="41">
        <v>40184.966789099999</v>
      </c>
      <c r="E9" s="40"/>
      <c r="F9" s="42"/>
    </row>
    <row r="10" spans="1:7" s="28" customFormat="1" ht="20.25" x14ac:dyDescent="0.25">
      <c r="A10" s="38">
        <v>2</v>
      </c>
      <c r="B10" s="39" t="s">
        <v>17</v>
      </c>
      <c r="C10" s="40">
        <v>261508.33000000002</v>
      </c>
      <c r="D10" s="41">
        <v>107534.8403793</v>
      </c>
      <c r="E10" s="40"/>
      <c r="F10" s="42"/>
    </row>
    <row r="11" spans="1:7" s="28" customFormat="1" ht="20.25" x14ac:dyDescent="0.25">
      <c r="A11" s="38">
        <v>3</v>
      </c>
      <c r="B11" s="39" t="s">
        <v>18</v>
      </c>
      <c r="C11" s="40">
        <v>40676.75</v>
      </c>
      <c r="D11" s="41">
        <v>19117.686367499999</v>
      </c>
      <c r="E11" s="40"/>
      <c r="F11" s="42"/>
    </row>
    <row r="12" spans="1:7" s="28" customFormat="1" ht="20.25" x14ac:dyDescent="0.25">
      <c r="A12" s="38">
        <v>4</v>
      </c>
      <c r="B12" s="39" t="s">
        <v>19</v>
      </c>
      <c r="C12" s="40">
        <v>127585.26</v>
      </c>
      <c r="D12" s="41">
        <v>60693.084764600004</v>
      </c>
      <c r="E12" s="40"/>
      <c r="F12" s="42"/>
    </row>
    <row r="13" spans="1:7" s="28" customFormat="1" ht="20.25" x14ac:dyDescent="0.25">
      <c r="A13" s="38">
        <v>5</v>
      </c>
      <c r="B13" s="39" t="s">
        <v>20</v>
      </c>
      <c r="C13" s="40">
        <v>107979.89</v>
      </c>
      <c r="D13" s="41">
        <v>44402.410566899998</v>
      </c>
      <c r="E13" s="40"/>
      <c r="F13" s="42"/>
    </row>
    <row r="14" spans="1:7" s="28" customFormat="1" ht="20.25" x14ac:dyDescent="0.25">
      <c r="A14" s="38">
        <v>6</v>
      </c>
      <c r="B14" s="39" t="s">
        <v>21</v>
      </c>
      <c r="C14" s="40">
        <v>35270.01</v>
      </c>
      <c r="D14" s="41">
        <v>14503.3808121</v>
      </c>
      <c r="E14" s="40"/>
      <c r="F14" s="42"/>
    </row>
    <row r="15" spans="1:7" s="28" customFormat="1" ht="36.75" customHeight="1" x14ac:dyDescent="0.25">
      <c r="A15" s="38">
        <v>7</v>
      </c>
      <c r="B15" s="39" t="s">
        <v>22</v>
      </c>
      <c r="C15" s="40">
        <v>141709.78999999998</v>
      </c>
      <c r="D15" s="41">
        <v>58272.482745899993</v>
      </c>
      <c r="E15" s="40"/>
      <c r="F15" s="42"/>
    </row>
    <row r="16" spans="1:7" s="28" customFormat="1" ht="20.25" x14ac:dyDescent="0.25">
      <c r="A16" s="38">
        <v>8</v>
      </c>
      <c r="B16" s="39" t="s">
        <v>23</v>
      </c>
      <c r="C16" s="40">
        <v>146106.81</v>
      </c>
      <c r="D16" s="41">
        <v>60080.58134009999</v>
      </c>
      <c r="E16" s="40">
        <v>291167.84000000003</v>
      </c>
      <c r="F16" s="42">
        <v>119731.12748640002</v>
      </c>
    </row>
    <row r="17" spans="1:6" s="28" customFormat="1" ht="36" customHeight="1" x14ac:dyDescent="0.25">
      <c r="A17" s="38">
        <v>9</v>
      </c>
      <c r="B17" s="39" t="s">
        <v>24</v>
      </c>
      <c r="C17" s="40">
        <v>160612.59999999998</v>
      </c>
      <c r="D17" s="41">
        <v>66045.507245999994</v>
      </c>
      <c r="E17" s="40"/>
      <c r="F17" s="42"/>
    </row>
    <row r="18" spans="1:6" s="28" customFormat="1" ht="33.75" customHeight="1" x14ac:dyDescent="0.25">
      <c r="A18" s="38">
        <v>10</v>
      </c>
      <c r="B18" s="39" t="s">
        <v>25</v>
      </c>
      <c r="C18" s="40">
        <v>48270.83</v>
      </c>
      <c r="D18" s="41">
        <v>19849.4480043</v>
      </c>
      <c r="E18" s="40"/>
      <c r="F18" s="42"/>
    </row>
    <row r="19" spans="1:6" s="28" customFormat="1" ht="32.25" customHeight="1" x14ac:dyDescent="0.25">
      <c r="A19" s="38">
        <v>11</v>
      </c>
      <c r="B19" s="39" t="s">
        <v>26</v>
      </c>
      <c r="C19" s="40">
        <v>57769.24</v>
      </c>
      <c r="D19" s="41">
        <v>27310.514180399998</v>
      </c>
      <c r="E19" s="40"/>
      <c r="F19" s="42"/>
    </row>
    <row r="20" spans="1:6" s="28" customFormat="1" ht="33" customHeight="1" x14ac:dyDescent="0.25">
      <c r="A20" s="38">
        <v>12</v>
      </c>
      <c r="B20" s="39" t="s">
        <v>27</v>
      </c>
      <c r="C20" s="40">
        <v>180143.18</v>
      </c>
      <c r="D20" s="41">
        <v>74076.677047799996</v>
      </c>
      <c r="E20" s="40"/>
      <c r="F20" s="42"/>
    </row>
    <row r="21" spans="1:6" s="28" customFormat="1" ht="33.75" customHeight="1" x14ac:dyDescent="0.25">
      <c r="A21" s="38">
        <v>13</v>
      </c>
      <c r="B21" s="39" t="s">
        <v>28</v>
      </c>
      <c r="C21" s="40">
        <v>358281.04000000004</v>
      </c>
      <c r="D21" s="41">
        <v>147328.74645839998</v>
      </c>
      <c r="E21" s="40"/>
      <c r="F21" s="42"/>
    </row>
    <row r="22" spans="1:6" s="28" customFormat="1" ht="27" x14ac:dyDescent="0.25">
      <c r="A22" s="38">
        <v>14</v>
      </c>
      <c r="B22" s="39" t="s">
        <v>29</v>
      </c>
      <c r="C22" s="40">
        <v>48033.240000000005</v>
      </c>
      <c r="D22" s="41">
        <v>19751.748620400002</v>
      </c>
      <c r="E22" s="40"/>
      <c r="F22" s="42"/>
    </row>
    <row r="23" spans="1:6" s="28" customFormat="1" ht="33" customHeight="1" x14ac:dyDescent="0.25">
      <c r="A23" s="38">
        <v>15</v>
      </c>
      <c r="B23" s="39" t="s">
        <v>30</v>
      </c>
      <c r="C23" s="40">
        <v>32826.15</v>
      </c>
      <c r="D23" s="41">
        <v>13498.4411415</v>
      </c>
      <c r="E23" s="40"/>
      <c r="F23" s="42"/>
    </row>
    <row r="24" spans="1:6" s="28" customFormat="1" ht="34.5" customHeight="1" x14ac:dyDescent="0.25">
      <c r="A24" s="38">
        <v>16</v>
      </c>
      <c r="B24" s="39" t="s">
        <v>31</v>
      </c>
      <c r="C24" s="40">
        <v>100485.19</v>
      </c>
      <c r="D24" s="41">
        <v>47863.514979899999</v>
      </c>
      <c r="E24" s="40"/>
      <c r="F24" s="42"/>
    </row>
    <row r="25" spans="1:6" s="28" customFormat="1" ht="20.25" x14ac:dyDescent="0.25">
      <c r="A25" s="38">
        <v>17</v>
      </c>
      <c r="B25" s="39" t="s">
        <v>32</v>
      </c>
      <c r="C25" s="40">
        <v>131966.33000000002</v>
      </c>
      <c r="D25" s="41">
        <v>54265.874559299999</v>
      </c>
      <c r="E25" s="40"/>
      <c r="F25" s="42"/>
    </row>
    <row r="26" spans="1:6" s="28" customFormat="1" ht="33.75" customHeight="1" x14ac:dyDescent="0.25">
      <c r="A26" s="38">
        <v>18</v>
      </c>
      <c r="B26" s="39" t="s">
        <v>33</v>
      </c>
      <c r="C26" s="40">
        <v>204072.26</v>
      </c>
      <c r="D26" s="41">
        <v>83916.554034599991</v>
      </c>
      <c r="E26" s="40"/>
      <c r="F26" s="42"/>
    </row>
    <row r="27" spans="1:6" s="28" customFormat="1" ht="20.25" x14ac:dyDescent="0.25">
      <c r="A27" s="38">
        <v>19</v>
      </c>
      <c r="B27" s="39" t="s">
        <v>34</v>
      </c>
      <c r="C27" s="40">
        <v>99667.33</v>
      </c>
      <c r="D27" s="41">
        <v>40984.202769299998</v>
      </c>
      <c r="E27" s="40"/>
      <c r="F27" s="42"/>
    </row>
    <row r="28" spans="1:6" s="28" customFormat="1" ht="20.25" x14ac:dyDescent="0.25">
      <c r="A28" s="38">
        <v>20</v>
      </c>
      <c r="B28" s="39" t="s">
        <v>35</v>
      </c>
      <c r="C28" s="40">
        <v>278302.51</v>
      </c>
      <c r="D28" s="41">
        <v>114440.77513709999</v>
      </c>
      <c r="E28" s="40"/>
      <c r="F28" s="42"/>
    </row>
    <row r="29" spans="1:6" s="28" customFormat="1" ht="20.25" x14ac:dyDescent="0.25">
      <c r="A29" s="38">
        <v>21</v>
      </c>
      <c r="B29" s="39" t="s">
        <v>36</v>
      </c>
      <c r="C29" s="40">
        <v>542919.4</v>
      </c>
      <c r="D29" s="41">
        <v>223253.886474</v>
      </c>
      <c r="E29" s="40"/>
      <c r="F29" s="42"/>
    </row>
    <row r="30" spans="1:6" s="28" customFormat="1" ht="20.25" x14ac:dyDescent="0.25">
      <c r="A30" s="38">
        <v>22</v>
      </c>
      <c r="B30" s="39" t="s">
        <v>37</v>
      </c>
      <c r="C30" s="40">
        <v>75000</v>
      </c>
      <c r="D30" s="41">
        <v>35924.25</v>
      </c>
      <c r="E30" s="40"/>
      <c r="F30" s="42"/>
    </row>
    <row r="31" spans="1:6" s="28" customFormat="1" ht="20.25" x14ac:dyDescent="0.25">
      <c r="A31" s="38">
        <v>23</v>
      </c>
      <c r="B31" s="39" t="s">
        <v>38</v>
      </c>
      <c r="C31" s="40">
        <v>130000</v>
      </c>
      <c r="D31" s="41">
        <v>62268.7</v>
      </c>
      <c r="E31" s="40"/>
      <c r="F31" s="42"/>
    </row>
    <row r="32" spans="1:6" s="28" customFormat="1" ht="20.25" x14ac:dyDescent="0.25">
      <c r="A32" s="38">
        <v>24</v>
      </c>
      <c r="B32" s="39" t="s">
        <v>39</v>
      </c>
      <c r="C32" s="40">
        <v>125000</v>
      </c>
      <c r="D32" s="41">
        <v>51401.25</v>
      </c>
      <c r="E32" s="40"/>
      <c r="F32" s="42"/>
    </row>
    <row r="33" spans="1:11" s="28" customFormat="1" ht="20.25" x14ac:dyDescent="0.25">
      <c r="A33" s="33" t="s">
        <v>40</v>
      </c>
      <c r="B33" s="34" t="s">
        <v>41</v>
      </c>
      <c r="C33" s="35">
        <f>SUM(C34:C98)</f>
        <v>23801389.090000004</v>
      </c>
      <c r="D33" s="36">
        <f>SUM(D34:D98)</f>
        <v>9787369.2058319617</v>
      </c>
      <c r="E33" s="35">
        <f>SUM(E34:E98)</f>
        <v>23923022.369999997</v>
      </c>
      <c r="F33" s="36">
        <f>SUM(F34:F98)</f>
        <v>9837386.0288699996</v>
      </c>
      <c r="G33" s="43"/>
      <c r="J33" s="43"/>
      <c r="K33" s="43"/>
    </row>
    <row r="34" spans="1:11" s="28" customFormat="1" ht="20.25" x14ac:dyDescent="0.25">
      <c r="A34" s="38">
        <v>1</v>
      </c>
      <c r="B34" s="39" t="s">
        <v>42</v>
      </c>
      <c r="C34" s="40">
        <v>1786169.46</v>
      </c>
      <c r="D34" s="41">
        <f>734490.7436466-0.00186694040894508</f>
        <v>734490.74177965964</v>
      </c>
      <c r="E34" s="40">
        <v>2307180.71</v>
      </c>
      <c r="F34" s="41">
        <f>948735.7797591+0.000102303922176361</f>
        <v>948735.77986140398</v>
      </c>
      <c r="G34" s="43"/>
      <c r="J34" s="43"/>
      <c r="K34" s="43"/>
    </row>
    <row r="35" spans="1:11" s="28" customFormat="1" ht="20.25" x14ac:dyDescent="0.25">
      <c r="A35" s="38">
        <v>2</v>
      </c>
      <c r="B35" s="39" t="s">
        <v>43</v>
      </c>
      <c r="C35" s="40">
        <v>309647.34999999998</v>
      </c>
      <c r="D35" s="41">
        <v>127330.0867935</v>
      </c>
      <c r="E35" s="40">
        <v>409357.29000000004</v>
      </c>
      <c r="F35" s="41">
        <v>168331.81122089998</v>
      </c>
      <c r="G35" s="43"/>
      <c r="J35" s="43"/>
      <c r="K35" s="43"/>
    </row>
    <row r="36" spans="1:11" s="28" customFormat="1" ht="20.25" x14ac:dyDescent="0.25">
      <c r="A36" s="38">
        <v>3</v>
      </c>
      <c r="B36" s="39" t="s">
        <v>44</v>
      </c>
      <c r="C36" s="40">
        <v>232206.35</v>
      </c>
      <c r="D36" s="41">
        <v>95485.573183500004</v>
      </c>
      <c r="E36" s="40">
        <v>673731.35</v>
      </c>
      <c r="F36" s="41">
        <v>277045.06843350001</v>
      </c>
      <c r="G36" s="43"/>
      <c r="J36" s="43"/>
      <c r="K36" s="43"/>
    </row>
    <row r="37" spans="1:11" s="28" customFormat="1" ht="33" customHeight="1" x14ac:dyDescent="0.25">
      <c r="A37" s="38">
        <v>4</v>
      </c>
      <c r="B37" s="39" t="s">
        <v>45</v>
      </c>
      <c r="C37" s="40">
        <v>34009.75</v>
      </c>
      <c r="D37" s="41">
        <v>13985.1492975</v>
      </c>
      <c r="E37" s="40">
        <v>0</v>
      </c>
      <c r="F37" s="41">
        <v>0</v>
      </c>
      <c r="G37" s="43"/>
      <c r="J37" s="43"/>
      <c r="K37" s="43"/>
    </row>
    <row r="38" spans="1:11" s="28" customFormat="1" ht="27" x14ac:dyDescent="0.25">
      <c r="A38" s="38">
        <v>5</v>
      </c>
      <c r="B38" s="39" t="s">
        <v>46</v>
      </c>
      <c r="C38" s="40">
        <v>171829.72999999998</v>
      </c>
      <c r="D38" s="41">
        <v>70658.103273300003</v>
      </c>
      <c r="E38" s="40">
        <v>0</v>
      </c>
      <c r="F38" s="41">
        <v>0</v>
      </c>
      <c r="G38" s="43"/>
      <c r="J38" s="43"/>
      <c r="K38" s="43"/>
    </row>
    <row r="39" spans="1:11" s="28" customFormat="1" ht="20.25" x14ac:dyDescent="0.25">
      <c r="A39" s="38">
        <v>6</v>
      </c>
      <c r="B39" s="39" t="s">
        <v>17</v>
      </c>
      <c r="C39" s="40">
        <v>927810.23</v>
      </c>
      <c r="D39" s="41">
        <v>381524.84467829997</v>
      </c>
      <c r="E39" s="40">
        <v>0</v>
      </c>
      <c r="F39" s="41">
        <v>0</v>
      </c>
      <c r="G39" s="43"/>
      <c r="J39" s="43"/>
      <c r="K39" s="43"/>
    </row>
    <row r="40" spans="1:11" s="28" customFormat="1" ht="20.25" x14ac:dyDescent="0.25">
      <c r="A40" s="38">
        <v>7</v>
      </c>
      <c r="B40" s="39" t="s">
        <v>47</v>
      </c>
      <c r="C40" s="40">
        <v>47459.26</v>
      </c>
      <c r="D40" s="41">
        <v>19515.7223046</v>
      </c>
      <c r="E40" s="40">
        <v>0</v>
      </c>
      <c r="F40" s="41">
        <v>0</v>
      </c>
      <c r="G40" s="43"/>
      <c r="J40" s="43"/>
      <c r="K40" s="43"/>
    </row>
    <row r="41" spans="1:11" s="28" customFormat="1" ht="24" customHeight="1" x14ac:dyDescent="0.25">
      <c r="A41" s="38">
        <v>8</v>
      </c>
      <c r="B41" s="39" t="s">
        <v>48</v>
      </c>
      <c r="C41" s="40">
        <v>509704.91</v>
      </c>
      <c r="D41" s="41">
        <v>209595.75604109999</v>
      </c>
      <c r="E41" s="40">
        <v>439194.14</v>
      </c>
      <c r="F41" s="41">
        <v>180601.02230940002</v>
      </c>
      <c r="G41" s="43"/>
      <c r="J41" s="43"/>
      <c r="K41" s="43"/>
    </row>
    <row r="42" spans="1:11" s="28" customFormat="1" ht="33.75" customHeight="1" x14ac:dyDescent="0.25">
      <c r="A42" s="38">
        <v>9</v>
      </c>
      <c r="B42" s="39" t="s">
        <v>49</v>
      </c>
      <c r="C42" s="40">
        <v>133854.47</v>
      </c>
      <c r="D42" s="41">
        <v>55042.296608699995</v>
      </c>
      <c r="E42" s="40">
        <v>0</v>
      </c>
      <c r="F42" s="41">
        <v>0</v>
      </c>
      <c r="G42" s="43"/>
      <c r="J42" s="43"/>
      <c r="K42" s="43"/>
    </row>
    <row r="43" spans="1:11" s="28" customFormat="1" ht="20.25" x14ac:dyDescent="0.25">
      <c r="A43" s="38">
        <v>10</v>
      </c>
      <c r="B43" s="39" t="s">
        <v>50</v>
      </c>
      <c r="C43" s="40">
        <v>25382.44</v>
      </c>
      <c r="D43" s="41">
        <v>10437.513152399999</v>
      </c>
      <c r="E43" s="40">
        <v>22815.279999999999</v>
      </c>
      <c r="F43" s="41">
        <v>9381.8712887999991</v>
      </c>
      <c r="G43" s="43"/>
      <c r="J43" s="43"/>
      <c r="K43" s="43"/>
    </row>
    <row r="44" spans="1:11" s="28" customFormat="1" ht="20.25" x14ac:dyDescent="0.25">
      <c r="A44" s="38">
        <v>11</v>
      </c>
      <c r="B44" s="39" t="s">
        <v>51</v>
      </c>
      <c r="C44" s="40">
        <v>165916.39000000001</v>
      </c>
      <c r="D44" s="41">
        <v>68226.478731900002</v>
      </c>
      <c r="E44" s="40">
        <v>210462.41</v>
      </c>
      <c r="F44" s="41">
        <v>86544.247616099994</v>
      </c>
      <c r="G44" s="43"/>
      <c r="J44" s="43"/>
      <c r="K44" s="43"/>
    </row>
    <row r="45" spans="1:11" s="28" customFormat="1" ht="20.25" x14ac:dyDescent="0.25">
      <c r="A45" s="38">
        <v>12</v>
      </c>
      <c r="B45" s="39" t="s">
        <v>52</v>
      </c>
      <c r="C45" s="40">
        <v>117556.20000000001</v>
      </c>
      <c r="D45" s="41">
        <v>48340.285002000004</v>
      </c>
      <c r="E45" s="40">
        <v>106818.29</v>
      </c>
      <c r="F45" s="41">
        <v>43924.749030899999</v>
      </c>
      <c r="G45" s="43"/>
      <c r="J45" s="43"/>
      <c r="K45" s="43"/>
    </row>
    <row r="46" spans="1:11" s="28" customFormat="1" ht="33.75" customHeight="1" x14ac:dyDescent="0.25">
      <c r="A46" s="38">
        <v>13</v>
      </c>
      <c r="B46" s="39" t="s">
        <v>53</v>
      </c>
      <c r="C46" s="40">
        <v>3354.11</v>
      </c>
      <c r="D46" s="41">
        <v>1379.2435730999998</v>
      </c>
      <c r="E46" s="40"/>
      <c r="F46" s="41"/>
      <c r="G46" s="43"/>
      <c r="J46" s="43"/>
      <c r="K46" s="43"/>
    </row>
    <row r="47" spans="1:11" s="28" customFormat="1" ht="20.25" x14ac:dyDescent="0.25">
      <c r="A47" s="38">
        <v>14</v>
      </c>
      <c r="B47" s="39" t="s">
        <v>54</v>
      </c>
      <c r="C47" s="40">
        <v>447990.63</v>
      </c>
      <c r="D47" s="41">
        <v>184218.22696229999</v>
      </c>
      <c r="E47" s="40">
        <v>1438520.5499999998</v>
      </c>
      <c r="F47" s="41">
        <v>591534.03536550002</v>
      </c>
      <c r="G47" s="43"/>
      <c r="J47" s="43"/>
      <c r="K47" s="43"/>
    </row>
    <row r="48" spans="1:11" s="28" customFormat="1" ht="20.25" x14ac:dyDescent="0.25">
      <c r="A48" s="38">
        <v>15</v>
      </c>
      <c r="B48" s="39" t="s">
        <v>55</v>
      </c>
      <c r="C48" s="40">
        <v>1053643.3699999999</v>
      </c>
      <c r="D48" s="41">
        <v>433268.69017769996</v>
      </c>
      <c r="E48" s="40">
        <v>2215161.0699999998</v>
      </c>
      <c r="F48" s="41">
        <v>910896.3835946999</v>
      </c>
      <c r="G48" s="43"/>
      <c r="J48" s="43"/>
      <c r="K48" s="43"/>
    </row>
    <row r="49" spans="1:11" s="28" customFormat="1" ht="20.25" x14ac:dyDescent="0.25">
      <c r="A49" s="38">
        <v>16</v>
      </c>
      <c r="B49" s="39" t="s">
        <v>21</v>
      </c>
      <c r="C49" s="40">
        <v>141171.74</v>
      </c>
      <c r="D49" s="41">
        <v>58051.231205400007</v>
      </c>
      <c r="E49" s="40">
        <v>0</v>
      </c>
      <c r="F49" s="41">
        <v>0</v>
      </c>
      <c r="G49" s="43"/>
      <c r="J49" s="43"/>
      <c r="K49" s="43"/>
    </row>
    <row r="50" spans="1:11" s="28" customFormat="1" ht="20.25" x14ac:dyDescent="0.25">
      <c r="A50" s="38">
        <v>17</v>
      </c>
      <c r="B50" s="39" t="s">
        <v>56</v>
      </c>
      <c r="C50" s="40">
        <v>1295809.53</v>
      </c>
      <c r="D50" s="41">
        <v>532849.83683129994</v>
      </c>
      <c r="E50" s="40">
        <v>1646435.1800000002</v>
      </c>
      <c r="F50" s="41">
        <v>677030.61036779988</v>
      </c>
      <c r="G50" s="43"/>
      <c r="J50" s="43"/>
      <c r="K50" s="43"/>
    </row>
    <row r="51" spans="1:11" s="28" customFormat="1" ht="20.25" x14ac:dyDescent="0.25">
      <c r="A51" s="38">
        <v>18</v>
      </c>
      <c r="B51" s="39" t="s">
        <v>57</v>
      </c>
      <c r="C51" s="40">
        <v>702218.17</v>
      </c>
      <c r="D51" s="41">
        <v>288759.13368570001</v>
      </c>
      <c r="E51" s="40">
        <v>2095462.9500000002</v>
      </c>
      <c r="F51" s="41">
        <v>861675.31966949999</v>
      </c>
      <c r="G51" s="43"/>
      <c r="J51" s="43"/>
      <c r="K51" s="43"/>
    </row>
    <row r="52" spans="1:11" s="28" customFormat="1" ht="20.25" x14ac:dyDescent="0.25">
      <c r="A52" s="38">
        <v>19</v>
      </c>
      <c r="B52" s="39" t="s">
        <v>58</v>
      </c>
      <c r="C52" s="40">
        <v>262392.77</v>
      </c>
      <c r="D52" s="41">
        <v>107898.53095169998</v>
      </c>
      <c r="E52" s="40">
        <v>367062.39</v>
      </c>
      <c r="F52" s="41">
        <v>150939.72539189999</v>
      </c>
      <c r="G52" s="43"/>
      <c r="J52" s="43"/>
      <c r="K52" s="43"/>
    </row>
    <row r="53" spans="1:11" s="28" customFormat="1" ht="20.25" x14ac:dyDescent="0.25">
      <c r="A53" s="38">
        <v>20</v>
      </c>
      <c r="B53" s="39" t="s">
        <v>59</v>
      </c>
      <c r="C53" s="40">
        <v>278031.35999999999</v>
      </c>
      <c r="D53" s="41">
        <v>114329.27554559999</v>
      </c>
      <c r="E53" s="40">
        <v>388937.87</v>
      </c>
      <c r="F53" s="41">
        <v>159935.14152269997</v>
      </c>
      <c r="G53" s="43"/>
      <c r="J53" s="43"/>
      <c r="K53" s="43"/>
    </row>
    <row r="54" spans="1:11" s="28" customFormat="1" ht="20.25" x14ac:dyDescent="0.25">
      <c r="A54" s="38">
        <v>21</v>
      </c>
      <c r="B54" s="39" t="s">
        <v>60</v>
      </c>
      <c r="C54" s="40">
        <v>206347.76</v>
      </c>
      <c r="D54" s="41">
        <v>84852.262389599986</v>
      </c>
      <c r="E54" s="40">
        <v>288660.71000000002</v>
      </c>
      <c r="F54" s="41">
        <v>118700.17055910001</v>
      </c>
      <c r="G54" s="43"/>
      <c r="J54" s="43"/>
      <c r="K54" s="43"/>
    </row>
    <row r="55" spans="1:11" s="28" customFormat="1" ht="20.25" x14ac:dyDescent="0.25">
      <c r="A55" s="38">
        <v>22</v>
      </c>
      <c r="B55" s="39" t="s">
        <v>61</v>
      </c>
      <c r="C55" s="40">
        <v>996012.8899999999</v>
      </c>
      <c r="D55" s="41">
        <v>409570.46049689996</v>
      </c>
      <c r="E55" s="40">
        <v>1426705.7999999998</v>
      </c>
      <c r="F55" s="41">
        <v>586675.69201799994</v>
      </c>
      <c r="G55" s="43"/>
      <c r="J55" s="43"/>
      <c r="K55" s="43"/>
    </row>
    <row r="56" spans="1:11" s="28" customFormat="1" ht="27" x14ac:dyDescent="0.25">
      <c r="A56" s="38">
        <v>23</v>
      </c>
      <c r="B56" s="39" t="s">
        <v>62</v>
      </c>
      <c r="C56" s="40">
        <v>50944.39</v>
      </c>
      <c r="D56" s="41">
        <v>20948.8426119</v>
      </c>
      <c r="E56" s="40">
        <v>72971.06</v>
      </c>
      <c r="F56" s="41">
        <v>30006.429582599998</v>
      </c>
      <c r="G56" s="43"/>
      <c r="J56" s="43"/>
      <c r="K56" s="43"/>
    </row>
    <row r="57" spans="1:11" s="28" customFormat="1" ht="36" customHeight="1" x14ac:dyDescent="0.25">
      <c r="A57" s="38">
        <v>24</v>
      </c>
      <c r="B57" s="39" t="s">
        <v>63</v>
      </c>
      <c r="C57" s="40">
        <v>194395.31</v>
      </c>
      <c r="D57" s="41">
        <v>79937.29542509999</v>
      </c>
      <c r="E57" s="40">
        <v>0</v>
      </c>
      <c r="F57" s="41">
        <v>0</v>
      </c>
      <c r="G57" s="43"/>
      <c r="J57" s="43"/>
      <c r="K57" s="43"/>
    </row>
    <row r="58" spans="1:11" s="28" customFormat="1" ht="20.25" x14ac:dyDescent="0.25">
      <c r="A58" s="38">
        <v>25</v>
      </c>
      <c r="B58" s="39" t="s">
        <v>64</v>
      </c>
      <c r="C58" s="40">
        <v>421800.72</v>
      </c>
      <c r="D58" s="41">
        <v>173448.67407120002</v>
      </c>
      <c r="E58" s="40">
        <v>363877.06</v>
      </c>
      <c r="F58" s="41">
        <v>149629.88584259999</v>
      </c>
      <c r="G58" s="43"/>
      <c r="J58" s="43"/>
      <c r="K58" s="43"/>
    </row>
    <row r="59" spans="1:11" s="28" customFormat="1" ht="20.25" x14ac:dyDescent="0.25">
      <c r="A59" s="38">
        <v>26</v>
      </c>
      <c r="B59" s="39" t="s">
        <v>65</v>
      </c>
      <c r="C59" s="40">
        <v>172703.65</v>
      </c>
      <c r="D59" s="41">
        <v>71017.467916499998</v>
      </c>
      <c r="E59" s="40">
        <v>0</v>
      </c>
      <c r="F59" s="41">
        <v>0</v>
      </c>
      <c r="G59" s="43"/>
      <c r="J59" s="43"/>
      <c r="K59" s="43"/>
    </row>
    <row r="60" spans="1:11" s="28" customFormat="1" ht="20.25" x14ac:dyDescent="0.25">
      <c r="A60" s="38">
        <v>27</v>
      </c>
      <c r="B60" s="39" t="s">
        <v>66</v>
      </c>
      <c r="C60" s="40">
        <v>191141</v>
      </c>
      <c r="D60" s="41">
        <v>78599.090609999985</v>
      </c>
      <c r="E60" s="40">
        <v>0</v>
      </c>
      <c r="F60" s="41">
        <v>0</v>
      </c>
      <c r="G60" s="43"/>
      <c r="J60" s="43"/>
      <c r="K60" s="43"/>
    </row>
    <row r="61" spans="1:11" s="28" customFormat="1" ht="27" x14ac:dyDescent="0.25">
      <c r="A61" s="38">
        <v>28</v>
      </c>
      <c r="B61" s="39" t="s">
        <v>67</v>
      </c>
      <c r="C61" s="40">
        <v>53141.36</v>
      </c>
      <c r="D61" s="41">
        <v>21852.258645599999</v>
      </c>
      <c r="E61" s="40">
        <v>0</v>
      </c>
      <c r="F61" s="41">
        <v>0</v>
      </c>
      <c r="G61" s="43"/>
      <c r="J61" s="43"/>
      <c r="K61" s="43"/>
    </row>
    <row r="62" spans="1:11" s="28" customFormat="1" ht="20.25" x14ac:dyDescent="0.25">
      <c r="A62" s="38">
        <v>29</v>
      </c>
      <c r="B62" s="39" t="s">
        <v>68</v>
      </c>
      <c r="C62" s="40">
        <v>155055.10999999999</v>
      </c>
      <c r="D62" s="41">
        <v>63760.211783099992</v>
      </c>
      <c r="E62" s="40"/>
      <c r="F62" s="41"/>
      <c r="G62" s="43"/>
      <c r="J62" s="43"/>
      <c r="K62" s="43"/>
    </row>
    <row r="63" spans="1:11" s="28" customFormat="1" ht="20.25" x14ac:dyDescent="0.25">
      <c r="A63" s="38">
        <v>30</v>
      </c>
      <c r="B63" s="39" t="s">
        <v>69</v>
      </c>
      <c r="C63" s="40">
        <v>151295.03</v>
      </c>
      <c r="D63" s="41">
        <v>62214.029286299992</v>
      </c>
      <c r="E63" s="40"/>
      <c r="F63" s="41"/>
      <c r="G63" s="43"/>
      <c r="J63" s="43"/>
      <c r="K63" s="43"/>
    </row>
    <row r="64" spans="1:11" s="28" customFormat="1" ht="20.25" x14ac:dyDescent="0.25">
      <c r="A64" s="38">
        <v>31</v>
      </c>
      <c r="B64" s="39" t="s">
        <v>70</v>
      </c>
      <c r="C64" s="40">
        <v>413810.98</v>
      </c>
      <c r="D64" s="41">
        <v>170163.2130858</v>
      </c>
      <c r="E64" s="40"/>
      <c r="F64" s="42"/>
      <c r="G64" s="43"/>
      <c r="J64" s="43"/>
      <c r="K64" s="43"/>
    </row>
    <row r="65" spans="1:11" s="28" customFormat="1" ht="20.25" x14ac:dyDescent="0.25">
      <c r="A65" s="38">
        <v>32</v>
      </c>
      <c r="B65" s="39" t="s">
        <v>71</v>
      </c>
      <c r="C65" s="40">
        <v>978000.33000000007</v>
      </c>
      <c r="D65" s="41">
        <v>402163.51569929998</v>
      </c>
      <c r="E65" s="40">
        <v>850205.5</v>
      </c>
      <c r="F65" s="41">
        <v>349613.00365500001</v>
      </c>
      <c r="G65" s="43"/>
      <c r="J65" s="43"/>
      <c r="K65" s="43"/>
    </row>
    <row r="66" spans="1:11" s="28" customFormat="1" ht="33.75" customHeight="1" x14ac:dyDescent="0.25">
      <c r="A66" s="38">
        <v>33</v>
      </c>
      <c r="B66" s="39" t="s">
        <v>72</v>
      </c>
      <c r="C66" s="40">
        <v>210171.41999999998</v>
      </c>
      <c r="D66" s="41">
        <v>86424.5896182</v>
      </c>
      <c r="E66" s="40">
        <v>184666.34999999998</v>
      </c>
      <c r="F66" s="41">
        <v>75936.64978349999</v>
      </c>
      <c r="G66" s="43"/>
      <c r="J66" s="43"/>
      <c r="K66" s="43"/>
    </row>
    <row r="67" spans="1:11" s="28" customFormat="1" ht="20.25" x14ac:dyDescent="0.25">
      <c r="A67" s="38">
        <v>34</v>
      </c>
      <c r="B67" s="39" t="s">
        <v>73</v>
      </c>
      <c r="C67" s="40">
        <v>468004.98</v>
      </c>
      <c r="D67" s="41">
        <v>192448.32782579999</v>
      </c>
      <c r="E67" s="40">
        <v>385689.25</v>
      </c>
      <c r="F67" s="41">
        <v>158599.27649249998</v>
      </c>
      <c r="G67" s="43"/>
      <c r="J67" s="43"/>
      <c r="K67" s="43"/>
    </row>
    <row r="68" spans="1:11" s="28" customFormat="1" ht="20.25" x14ac:dyDescent="0.25">
      <c r="A68" s="38">
        <v>35</v>
      </c>
      <c r="B68" s="39" t="s">
        <v>74</v>
      </c>
      <c r="C68" s="40">
        <v>484118.08</v>
      </c>
      <c r="D68" s="41">
        <v>199074.19567679998</v>
      </c>
      <c r="E68" s="40">
        <v>0</v>
      </c>
      <c r="F68" s="41">
        <v>0</v>
      </c>
      <c r="G68" s="43"/>
      <c r="J68" s="43"/>
      <c r="K68" s="43"/>
    </row>
    <row r="69" spans="1:11" s="28" customFormat="1" ht="20.25" x14ac:dyDescent="0.25">
      <c r="A69" s="38">
        <v>36</v>
      </c>
      <c r="B69" s="39" t="s">
        <v>75</v>
      </c>
      <c r="C69" s="40">
        <v>155387.85999999999</v>
      </c>
      <c r="D69" s="41">
        <v>63897.041910600004</v>
      </c>
      <c r="E69" s="40">
        <v>130913.66</v>
      </c>
      <c r="F69" s="41">
        <v>53833.006128599998</v>
      </c>
      <c r="G69" s="43"/>
      <c r="J69" s="43"/>
      <c r="K69" s="43"/>
    </row>
    <row r="70" spans="1:11" s="28" customFormat="1" ht="20.25" x14ac:dyDescent="0.25">
      <c r="A70" s="38">
        <v>37</v>
      </c>
      <c r="B70" s="39" t="s">
        <v>76</v>
      </c>
      <c r="C70" s="40">
        <v>120212.32</v>
      </c>
      <c r="D70" s="41">
        <v>49432.508107200003</v>
      </c>
      <c r="E70" s="40">
        <v>101278.34</v>
      </c>
      <c r="F70" s="41">
        <v>41646.6661914</v>
      </c>
      <c r="G70" s="43"/>
      <c r="J70" s="43"/>
      <c r="K70" s="43"/>
    </row>
    <row r="71" spans="1:11" s="28" customFormat="1" ht="27" x14ac:dyDescent="0.25">
      <c r="A71" s="38">
        <v>38</v>
      </c>
      <c r="B71" s="39" t="s">
        <v>77</v>
      </c>
      <c r="C71" s="40">
        <v>224915.22</v>
      </c>
      <c r="D71" s="41">
        <v>92487.387616199994</v>
      </c>
      <c r="E71" s="40">
        <v>189490.16999999998</v>
      </c>
      <c r="F71" s="41">
        <v>77920.252805700002</v>
      </c>
      <c r="G71" s="43"/>
      <c r="J71" s="43"/>
      <c r="K71" s="43"/>
    </row>
    <row r="72" spans="1:11" s="28" customFormat="1" ht="20.25" x14ac:dyDescent="0.25">
      <c r="A72" s="38">
        <v>39</v>
      </c>
      <c r="B72" s="39" t="s">
        <v>78</v>
      </c>
      <c r="C72" s="40">
        <v>440249.63</v>
      </c>
      <c r="D72" s="41">
        <v>181035.05035229999</v>
      </c>
      <c r="E72" s="40">
        <v>362815.58999999997</v>
      </c>
      <c r="F72" s="41">
        <v>149193.39876389998</v>
      </c>
      <c r="G72" s="43"/>
      <c r="J72" s="43"/>
      <c r="K72" s="43"/>
    </row>
    <row r="73" spans="1:11" s="28" customFormat="1" ht="20.25" x14ac:dyDescent="0.25">
      <c r="A73" s="38">
        <v>40</v>
      </c>
      <c r="B73" s="39" t="s">
        <v>79</v>
      </c>
      <c r="C73" s="40">
        <v>343936.08</v>
      </c>
      <c r="D73" s="41">
        <v>141429.9554568</v>
      </c>
      <c r="E73" s="40">
        <v>140661.51</v>
      </c>
      <c r="F73" s="42">
        <v>57841.419527100006</v>
      </c>
      <c r="G73" s="43"/>
      <c r="J73" s="43"/>
      <c r="K73" s="43"/>
    </row>
    <row r="74" spans="1:11" s="28" customFormat="1" ht="20.25" x14ac:dyDescent="0.25">
      <c r="A74" s="38">
        <v>41</v>
      </c>
      <c r="B74" s="39" t="s">
        <v>80</v>
      </c>
      <c r="C74" s="40">
        <v>113149.72</v>
      </c>
      <c r="D74" s="41">
        <v>46528.296361200002</v>
      </c>
      <c r="E74" s="40"/>
      <c r="F74" s="42"/>
      <c r="G74" s="43"/>
      <c r="J74" s="43"/>
      <c r="K74" s="43"/>
    </row>
    <row r="75" spans="1:11" s="28" customFormat="1" ht="20.25" x14ac:dyDescent="0.25">
      <c r="A75" s="38">
        <v>42</v>
      </c>
      <c r="B75" s="39" t="s">
        <v>81</v>
      </c>
      <c r="C75" s="40">
        <v>125579.94</v>
      </c>
      <c r="D75" s="41">
        <v>51639.727127399994</v>
      </c>
      <c r="E75" s="40"/>
      <c r="F75" s="42"/>
      <c r="G75" s="43"/>
      <c r="J75" s="43"/>
      <c r="K75" s="43"/>
    </row>
    <row r="76" spans="1:11" s="28" customFormat="1" ht="20.25" x14ac:dyDescent="0.25">
      <c r="A76" s="38">
        <v>43</v>
      </c>
      <c r="B76" s="39" t="s">
        <v>82</v>
      </c>
      <c r="C76" s="40">
        <v>147708.01999999999</v>
      </c>
      <c r="D76" s="41">
        <v>60739.014904199998</v>
      </c>
      <c r="E76" s="40"/>
      <c r="F76" s="42"/>
      <c r="G76" s="43"/>
      <c r="J76" s="43"/>
      <c r="K76" s="43"/>
    </row>
    <row r="77" spans="1:11" s="28" customFormat="1" ht="27" x14ac:dyDescent="0.25">
      <c r="A77" s="38">
        <v>44</v>
      </c>
      <c r="B77" s="39" t="s">
        <v>83</v>
      </c>
      <c r="C77" s="40">
        <v>90977.299999999988</v>
      </c>
      <c r="D77" s="41">
        <v>37410.775532999993</v>
      </c>
      <c r="E77" s="40"/>
      <c r="F77" s="42"/>
      <c r="G77" s="43"/>
      <c r="J77" s="43"/>
      <c r="K77" s="43"/>
    </row>
    <row r="78" spans="1:11" s="28" customFormat="1" ht="20.25" x14ac:dyDescent="0.25">
      <c r="A78" s="38">
        <v>45</v>
      </c>
      <c r="B78" s="39" t="s">
        <v>84</v>
      </c>
      <c r="C78" s="40">
        <v>108483.4</v>
      </c>
      <c r="D78" s="41">
        <v>44609.458914000003</v>
      </c>
      <c r="E78" s="40"/>
      <c r="F78" s="42"/>
      <c r="G78" s="43"/>
      <c r="J78" s="43"/>
      <c r="K78" s="43"/>
    </row>
    <row r="79" spans="1:11" s="28" customFormat="1" ht="20.25" x14ac:dyDescent="0.25">
      <c r="A79" s="38">
        <v>46</v>
      </c>
      <c r="B79" s="39" t="s">
        <v>35</v>
      </c>
      <c r="C79" s="40">
        <v>1107000</v>
      </c>
      <c r="D79" s="41">
        <v>455209.47</v>
      </c>
      <c r="E79" s="40"/>
      <c r="F79" s="42"/>
      <c r="G79" s="43"/>
      <c r="J79" s="43"/>
      <c r="K79" s="43"/>
    </row>
    <row r="80" spans="1:11" s="28" customFormat="1" ht="20.25" x14ac:dyDescent="0.25">
      <c r="A80" s="38">
        <v>47</v>
      </c>
      <c r="B80" s="39" t="s">
        <v>85</v>
      </c>
      <c r="C80" s="40">
        <v>607192.69999999995</v>
      </c>
      <c r="D80" s="41">
        <v>249683.71016700001</v>
      </c>
      <c r="E80" s="40">
        <v>537123.59</v>
      </c>
      <c r="F80" s="41">
        <v>220870.59144389996</v>
      </c>
      <c r="G80" s="43"/>
      <c r="J80" s="43"/>
      <c r="K80" s="43"/>
    </row>
    <row r="81" spans="1:11" s="28" customFormat="1" ht="20.25" x14ac:dyDescent="0.25">
      <c r="A81" s="38">
        <v>48</v>
      </c>
      <c r="B81" s="39" t="s">
        <v>86</v>
      </c>
      <c r="C81" s="40">
        <v>262981.57</v>
      </c>
      <c r="D81" s="41">
        <v>108140.6513997</v>
      </c>
      <c r="E81" s="40">
        <v>237790.48</v>
      </c>
      <c r="F81" s="41">
        <v>97781.823280800003</v>
      </c>
      <c r="G81" s="43"/>
      <c r="J81" s="43"/>
      <c r="K81" s="43"/>
    </row>
    <row r="82" spans="1:11" s="28" customFormat="1" ht="20.25" x14ac:dyDescent="0.25">
      <c r="A82" s="38">
        <v>49</v>
      </c>
      <c r="B82" s="39" t="s">
        <v>87</v>
      </c>
      <c r="C82" s="40">
        <v>894289.52</v>
      </c>
      <c r="D82" s="41">
        <v>367740.7935192</v>
      </c>
      <c r="E82" s="40">
        <v>1039051.1599999999</v>
      </c>
      <c r="F82" s="41">
        <v>427268.22750359995</v>
      </c>
      <c r="G82" s="43"/>
      <c r="J82" s="43"/>
      <c r="K82" s="43"/>
    </row>
    <row r="83" spans="1:11" s="28" customFormat="1" ht="20.25" x14ac:dyDescent="0.25">
      <c r="A83" s="38">
        <v>50</v>
      </c>
      <c r="B83" s="39" t="s">
        <v>88</v>
      </c>
      <c r="C83" s="40">
        <v>439299.97</v>
      </c>
      <c r="D83" s="41">
        <v>180644.54066369997</v>
      </c>
      <c r="E83" s="40">
        <v>517788.05</v>
      </c>
      <c r="F83" s="41">
        <v>212919.62404049997</v>
      </c>
      <c r="G83" s="43"/>
      <c r="J83" s="43"/>
      <c r="K83" s="43"/>
    </row>
    <row r="84" spans="1:11" s="28" customFormat="1" ht="20.25" x14ac:dyDescent="0.25">
      <c r="A84" s="38">
        <v>51</v>
      </c>
      <c r="B84" s="39" t="s">
        <v>89</v>
      </c>
      <c r="C84" s="40">
        <v>572424.61</v>
      </c>
      <c r="D84" s="41">
        <v>235386.72387809999</v>
      </c>
      <c r="E84" s="40">
        <v>684592.23</v>
      </c>
      <c r="F84" s="41">
        <v>281511.17089830001</v>
      </c>
      <c r="G84" s="43"/>
      <c r="J84" s="43"/>
      <c r="K84" s="43"/>
    </row>
    <row r="85" spans="1:11" s="28" customFormat="1" ht="33.75" customHeight="1" x14ac:dyDescent="0.25">
      <c r="A85" s="38">
        <v>52</v>
      </c>
      <c r="B85" s="39" t="s">
        <v>90</v>
      </c>
      <c r="C85" s="40">
        <v>438203.55</v>
      </c>
      <c r="D85" s="41">
        <v>180193.68179549999</v>
      </c>
      <c r="E85" s="40">
        <v>523224.38</v>
      </c>
      <c r="F85" s="41">
        <v>215155.09729979999</v>
      </c>
      <c r="G85" s="43"/>
      <c r="J85" s="43"/>
      <c r="K85" s="43"/>
    </row>
    <row r="86" spans="1:11" s="28" customFormat="1" ht="27" x14ac:dyDescent="0.25">
      <c r="A86" s="38">
        <v>53</v>
      </c>
      <c r="B86" s="39" t="s">
        <v>91</v>
      </c>
      <c r="C86" s="40">
        <v>308759.26</v>
      </c>
      <c r="D86" s="41">
        <v>126964.89530459998</v>
      </c>
      <c r="E86" s="40">
        <v>385740.55000000005</v>
      </c>
      <c r="F86" s="41">
        <v>158620.37156550001</v>
      </c>
      <c r="G86" s="43"/>
      <c r="J86" s="43"/>
      <c r="K86" s="43"/>
    </row>
    <row r="87" spans="1:11" s="28" customFormat="1" ht="20.25" x14ac:dyDescent="0.25">
      <c r="A87" s="38">
        <v>54</v>
      </c>
      <c r="B87" s="39" t="s">
        <v>92</v>
      </c>
      <c r="C87" s="40">
        <v>303298.36</v>
      </c>
      <c r="D87" s="41">
        <v>124719.31861559999</v>
      </c>
      <c r="E87" s="40">
        <v>373158.04000000004</v>
      </c>
      <c r="F87" s="41">
        <v>153446.31762839999</v>
      </c>
      <c r="G87" s="43"/>
      <c r="J87" s="43"/>
      <c r="K87" s="43"/>
    </row>
    <row r="88" spans="1:11" s="28" customFormat="1" ht="20.25" x14ac:dyDescent="0.25">
      <c r="A88" s="38">
        <v>55</v>
      </c>
      <c r="B88" s="39" t="s">
        <v>93</v>
      </c>
      <c r="C88" s="40">
        <v>32241.360000000001</v>
      </c>
      <c r="D88" s="41">
        <v>13257.969645599998</v>
      </c>
      <c r="E88" s="40">
        <v>39667.380000000005</v>
      </c>
      <c r="F88" s="41">
        <v>16311.623329800001</v>
      </c>
      <c r="G88" s="43"/>
      <c r="J88" s="43"/>
      <c r="K88" s="43"/>
    </row>
    <row r="89" spans="1:11" s="28" customFormat="1" ht="20.25" x14ac:dyDescent="0.25">
      <c r="A89" s="38">
        <v>56</v>
      </c>
      <c r="B89" s="39" t="s">
        <v>94</v>
      </c>
      <c r="C89" s="40">
        <v>1215310.94</v>
      </c>
      <c r="D89" s="41">
        <v>499748.01163740002</v>
      </c>
      <c r="E89" s="40">
        <v>1071563.52</v>
      </c>
      <c r="F89" s="41">
        <v>440637.63505919999</v>
      </c>
      <c r="G89" s="43"/>
      <c r="J89" s="43"/>
      <c r="K89" s="43"/>
    </row>
    <row r="90" spans="1:11" s="28" customFormat="1" ht="20.25" x14ac:dyDescent="0.25">
      <c r="A90" s="38">
        <v>57</v>
      </c>
      <c r="B90" s="39" t="s">
        <v>95</v>
      </c>
      <c r="C90" s="40">
        <v>632209.24</v>
      </c>
      <c r="D90" s="41">
        <v>259970.76158039999</v>
      </c>
      <c r="E90" s="40">
        <v>777826.75</v>
      </c>
      <c r="F90" s="41">
        <v>319850.13786750002</v>
      </c>
      <c r="G90" s="43"/>
      <c r="J90" s="43"/>
      <c r="K90" s="43"/>
    </row>
    <row r="91" spans="1:11" s="28" customFormat="1" ht="20.25" x14ac:dyDescent="0.25">
      <c r="A91" s="38">
        <v>58</v>
      </c>
      <c r="B91" s="39" t="s">
        <v>96</v>
      </c>
      <c r="C91" s="40">
        <v>437748.52</v>
      </c>
      <c r="D91" s="41">
        <v>180006.5689092</v>
      </c>
      <c r="E91" s="40">
        <v>362282.31</v>
      </c>
      <c r="F91" s="41">
        <v>148974.1086951</v>
      </c>
      <c r="G91" s="43"/>
      <c r="J91" s="43"/>
      <c r="K91" s="43"/>
    </row>
    <row r="92" spans="1:11" s="28" customFormat="1" ht="31.5" customHeight="1" x14ac:dyDescent="0.25">
      <c r="A92" s="38">
        <v>59</v>
      </c>
      <c r="B92" s="39" t="s">
        <v>97</v>
      </c>
      <c r="C92" s="40">
        <v>458731.77</v>
      </c>
      <c r="D92" s="41">
        <v>188635.09114169999</v>
      </c>
      <c r="E92" s="40">
        <v>188583.36</v>
      </c>
      <c r="F92" s="41">
        <v>77547.363465599978</v>
      </c>
      <c r="G92" s="43"/>
      <c r="J92" s="43"/>
      <c r="K92" s="43"/>
    </row>
    <row r="93" spans="1:11" s="28" customFormat="1" ht="49.5" customHeight="1" x14ac:dyDescent="0.25">
      <c r="A93" s="38">
        <v>60</v>
      </c>
      <c r="B93" s="39" t="s">
        <v>98</v>
      </c>
      <c r="C93" s="40">
        <v>13647.41</v>
      </c>
      <c r="D93" s="41">
        <v>5611.9514660999994</v>
      </c>
      <c r="E93" s="40">
        <v>0</v>
      </c>
      <c r="F93" s="41">
        <v>0</v>
      </c>
      <c r="G93" s="43"/>
      <c r="J93" s="43"/>
      <c r="K93" s="43"/>
    </row>
    <row r="94" spans="1:11" s="28" customFormat="1" ht="20.25" x14ac:dyDescent="0.25">
      <c r="A94" s="38">
        <v>61</v>
      </c>
      <c r="B94" s="39" t="s">
        <v>99</v>
      </c>
      <c r="C94" s="40">
        <v>122342.29000000001</v>
      </c>
      <c r="D94" s="41">
        <v>50308.373070899994</v>
      </c>
      <c r="E94" s="40">
        <v>0</v>
      </c>
      <c r="F94" s="41">
        <v>0</v>
      </c>
      <c r="G94" s="43"/>
      <c r="J94" s="43"/>
      <c r="K94" s="43"/>
    </row>
    <row r="95" spans="1:11" s="28" customFormat="1" ht="27" x14ac:dyDescent="0.25">
      <c r="A95" s="38">
        <v>62</v>
      </c>
      <c r="B95" s="39" t="s">
        <v>100</v>
      </c>
      <c r="C95" s="40">
        <v>89317.41</v>
      </c>
      <c r="D95" s="41">
        <v>36728.212166099998</v>
      </c>
      <c r="E95" s="40">
        <v>116321.33</v>
      </c>
      <c r="F95" s="41">
        <v>47832.494109299994</v>
      </c>
      <c r="G95" s="43"/>
      <c r="J95" s="43"/>
      <c r="K95" s="43"/>
    </row>
    <row r="96" spans="1:11" s="28" customFormat="1" ht="27" x14ac:dyDescent="0.25">
      <c r="A96" s="38">
        <v>63</v>
      </c>
      <c r="B96" s="39" t="s">
        <v>101</v>
      </c>
      <c r="C96" s="40">
        <v>191373.53</v>
      </c>
      <c r="D96" s="41">
        <v>78694.709271300002</v>
      </c>
      <c r="E96" s="40">
        <v>249234.76</v>
      </c>
      <c r="F96" s="41">
        <v>102487.8256596</v>
      </c>
      <c r="G96" s="43"/>
      <c r="J96" s="43"/>
      <c r="K96" s="43"/>
    </row>
    <row r="97" spans="1:11" s="28" customFormat="1" ht="20.25" x14ac:dyDescent="0.25">
      <c r="A97" s="38">
        <v>64</v>
      </c>
      <c r="B97" s="39" t="s">
        <v>102</v>
      </c>
      <c r="C97" s="40">
        <v>5075.47</v>
      </c>
      <c r="D97" s="41">
        <v>2087.0840186999999</v>
      </c>
      <c r="E97" s="40"/>
      <c r="F97" s="41"/>
      <c r="G97" s="43"/>
      <c r="J97" s="43"/>
      <c r="K97" s="43"/>
    </row>
    <row r="98" spans="1:11" s="28" customFormat="1" ht="20.25" x14ac:dyDescent="0.25">
      <c r="A98" s="38">
        <v>65</v>
      </c>
      <c r="B98" s="39" t="s">
        <v>18</v>
      </c>
      <c r="C98" s="40">
        <v>6240.89</v>
      </c>
      <c r="D98" s="41">
        <v>2566.3163769000003</v>
      </c>
      <c r="E98" s="40"/>
      <c r="F98" s="41"/>
      <c r="G98" s="43"/>
      <c r="J98" s="43"/>
      <c r="K98" s="43"/>
    </row>
    <row r="99" spans="1:11" s="28" customFormat="1" ht="20.25" x14ac:dyDescent="0.25">
      <c r="A99" s="33" t="s">
        <v>103</v>
      </c>
      <c r="B99" s="34" t="s">
        <v>104</v>
      </c>
      <c r="C99" s="44">
        <f>SUM(C100:C103)</f>
        <v>1508367.66</v>
      </c>
      <c r="D99" s="36">
        <f>SUM(D100:D103)</f>
        <v>620255.86546859995</v>
      </c>
      <c r="E99" s="44">
        <f>SUM(E100:E103)</f>
        <v>1933180</v>
      </c>
      <c r="F99" s="36">
        <f>SUM(F100:F103)</f>
        <v>794942.94779999997</v>
      </c>
      <c r="G99" s="43"/>
      <c r="J99" s="43"/>
      <c r="K99" s="43"/>
    </row>
    <row r="100" spans="1:11" s="28" customFormat="1" ht="20.25" x14ac:dyDescent="0.25">
      <c r="A100" s="38">
        <v>1</v>
      </c>
      <c r="B100" s="39" t="s">
        <v>105</v>
      </c>
      <c r="C100" s="40">
        <v>539055.14999999991</v>
      </c>
      <c r="D100" s="41">
        <v>221664.86823149998</v>
      </c>
      <c r="E100" s="40">
        <v>933200</v>
      </c>
      <c r="F100" s="41">
        <v>383741.17200000002</v>
      </c>
      <c r="G100" s="43"/>
      <c r="J100" s="43"/>
      <c r="K100" s="43"/>
    </row>
    <row r="101" spans="1:11" s="28" customFormat="1" ht="20.25" x14ac:dyDescent="0.25">
      <c r="A101" s="38">
        <v>2</v>
      </c>
      <c r="B101" s="39" t="s">
        <v>106</v>
      </c>
      <c r="C101" s="40">
        <v>313593.44999999995</v>
      </c>
      <c r="D101" s="41">
        <v>128952.7625745</v>
      </c>
      <c r="E101" s="40">
        <v>666660</v>
      </c>
      <c r="F101" s="41">
        <v>274137.25859999994</v>
      </c>
      <c r="G101" s="43"/>
      <c r="J101" s="43"/>
      <c r="K101" s="43"/>
    </row>
    <row r="102" spans="1:11" s="28" customFormat="1" ht="20.25" x14ac:dyDescent="0.25">
      <c r="A102" s="38">
        <v>3</v>
      </c>
      <c r="B102" s="39" t="s">
        <v>107</v>
      </c>
      <c r="C102" s="40">
        <v>89402.39</v>
      </c>
      <c r="D102" s="41">
        <v>36763.156791899994</v>
      </c>
      <c r="E102" s="40">
        <v>333320</v>
      </c>
      <c r="F102" s="41">
        <v>137064.5172</v>
      </c>
      <c r="G102" s="43"/>
      <c r="J102" s="43"/>
      <c r="K102" s="43"/>
    </row>
    <row r="103" spans="1:11" s="28" customFormat="1" ht="20.25" x14ac:dyDescent="0.25">
      <c r="A103" s="38">
        <v>4</v>
      </c>
      <c r="B103" s="39" t="s">
        <v>108</v>
      </c>
      <c r="C103" s="40">
        <v>566316.67000000004</v>
      </c>
      <c r="D103" s="41">
        <v>232875.07787069998</v>
      </c>
      <c r="E103" s="40"/>
      <c r="F103" s="41"/>
      <c r="G103" s="43"/>
      <c r="J103" s="43"/>
      <c r="K103" s="43"/>
    </row>
    <row r="104" spans="1:11" s="28" customFormat="1" ht="20.25" x14ac:dyDescent="0.25">
      <c r="A104" s="33" t="s">
        <v>109</v>
      </c>
      <c r="B104" s="34" t="s">
        <v>110</v>
      </c>
      <c r="C104" s="35">
        <f>SUM(C105:C117)</f>
        <v>3382925.57</v>
      </c>
      <c r="D104" s="36">
        <f>SUM(D105:D117)</f>
        <v>1477802.8031414</v>
      </c>
      <c r="E104" s="35">
        <f>SUM(E105:E117)</f>
        <v>2077993.03</v>
      </c>
      <c r="F104" s="36">
        <f>SUM(F105:F117)</f>
        <v>854491.5138663</v>
      </c>
      <c r="G104" s="43"/>
      <c r="J104" s="43"/>
      <c r="K104" s="43"/>
    </row>
    <row r="105" spans="1:11" s="28" customFormat="1" ht="20.25" x14ac:dyDescent="0.25">
      <c r="A105" s="38">
        <v>1</v>
      </c>
      <c r="B105" s="39" t="s">
        <v>411</v>
      </c>
      <c r="C105" s="40">
        <v>117818.17000000001</v>
      </c>
      <c r="D105" s="41">
        <v>56308.910752800002</v>
      </c>
      <c r="E105" s="40"/>
      <c r="F105" s="42"/>
      <c r="G105" s="43"/>
      <c r="J105" s="43"/>
      <c r="K105" s="43"/>
    </row>
    <row r="106" spans="1:11" s="28" customFormat="1" ht="28.5" customHeight="1" x14ac:dyDescent="0.25">
      <c r="A106" s="38">
        <v>2</v>
      </c>
      <c r="B106" s="39" t="s">
        <v>111</v>
      </c>
      <c r="C106" s="40">
        <v>328572</v>
      </c>
      <c r="D106" s="41">
        <v>135112.09211999999</v>
      </c>
      <c r="E106" s="40"/>
      <c r="F106" s="42"/>
      <c r="G106" s="43"/>
      <c r="J106" s="43"/>
      <c r="K106" s="43"/>
    </row>
    <row r="107" spans="1:11" s="28" customFormat="1" ht="27" x14ac:dyDescent="0.25">
      <c r="A107" s="38">
        <v>3</v>
      </c>
      <c r="B107" s="39" t="s">
        <v>112</v>
      </c>
      <c r="C107" s="40">
        <v>221201.01</v>
      </c>
      <c r="D107" s="41">
        <v>105649.7561234</v>
      </c>
      <c r="E107" s="40"/>
      <c r="F107" s="42"/>
      <c r="G107" s="43"/>
      <c r="J107" s="43"/>
      <c r="K107" s="43"/>
    </row>
    <row r="108" spans="1:11" s="28" customFormat="1" ht="20.25" x14ac:dyDescent="0.25">
      <c r="A108" s="38">
        <v>4</v>
      </c>
      <c r="B108" s="39" t="s">
        <v>113</v>
      </c>
      <c r="C108" s="40">
        <v>277585.33999999997</v>
      </c>
      <c r="D108" s="41">
        <v>114145.8676614</v>
      </c>
      <c r="E108" s="40"/>
      <c r="F108" s="42"/>
      <c r="G108" s="43"/>
      <c r="J108" s="43"/>
      <c r="K108" s="43"/>
    </row>
    <row r="109" spans="1:11" s="28" customFormat="1" ht="27" x14ac:dyDescent="0.25">
      <c r="A109" s="38">
        <v>5</v>
      </c>
      <c r="B109" s="39" t="s">
        <v>114</v>
      </c>
      <c r="C109" s="40">
        <v>150311.51</v>
      </c>
      <c r="D109" s="41">
        <v>61809.596027099993</v>
      </c>
      <c r="E109" s="40"/>
      <c r="F109" s="42"/>
      <c r="G109" s="43"/>
      <c r="J109" s="43"/>
      <c r="K109" s="43"/>
    </row>
    <row r="110" spans="1:11" s="28" customFormat="1" ht="27" x14ac:dyDescent="0.25">
      <c r="A110" s="38">
        <v>6</v>
      </c>
      <c r="B110" s="39" t="s">
        <v>115</v>
      </c>
      <c r="C110" s="40">
        <v>91519.49</v>
      </c>
      <c r="D110" s="41">
        <v>37633.729482900002</v>
      </c>
      <c r="E110" s="40"/>
      <c r="F110" s="42"/>
      <c r="G110" s="43"/>
      <c r="J110" s="43"/>
      <c r="K110" s="43"/>
    </row>
    <row r="111" spans="1:11" s="28" customFormat="1" ht="20.25" x14ac:dyDescent="0.25">
      <c r="A111" s="38">
        <v>7</v>
      </c>
      <c r="B111" s="39" t="s">
        <v>116</v>
      </c>
      <c r="C111" s="40">
        <v>415441.13</v>
      </c>
      <c r="D111" s="41">
        <v>170833.54706730001</v>
      </c>
      <c r="E111" s="40"/>
      <c r="F111" s="42"/>
      <c r="G111" s="43"/>
      <c r="J111" s="43"/>
      <c r="K111" s="43"/>
    </row>
    <row r="112" spans="1:11" s="28" customFormat="1" ht="20.25" x14ac:dyDescent="0.25">
      <c r="A112" s="38">
        <v>8</v>
      </c>
      <c r="B112" s="39" t="s">
        <v>117</v>
      </c>
      <c r="C112" s="40">
        <v>483814.62</v>
      </c>
      <c r="D112" s="41">
        <v>198949.40989020001</v>
      </c>
      <c r="E112" s="40"/>
      <c r="F112" s="42"/>
      <c r="G112" s="43"/>
      <c r="J112" s="43"/>
      <c r="K112" s="43"/>
    </row>
    <row r="113" spans="1:11" s="28" customFormat="1" ht="27" x14ac:dyDescent="0.25">
      <c r="A113" s="38">
        <v>9</v>
      </c>
      <c r="B113" s="39" t="s">
        <v>118</v>
      </c>
      <c r="C113" s="40">
        <v>412371.62</v>
      </c>
      <c r="D113" s="41">
        <v>199304.78496159997</v>
      </c>
      <c r="E113" s="40"/>
      <c r="F113" s="42"/>
      <c r="G113" s="43"/>
      <c r="J113" s="43"/>
      <c r="K113" s="43"/>
    </row>
    <row r="114" spans="1:11" s="28" customFormat="1" ht="20.25" x14ac:dyDescent="0.25">
      <c r="A114" s="38">
        <v>10</v>
      </c>
      <c r="B114" s="39" t="s">
        <v>119</v>
      </c>
      <c r="C114" s="40">
        <v>400581.03</v>
      </c>
      <c r="D114" s="41">
        <v>189268.40393189999</v>
      </c>
      <c r="E114" s="40">
        <v>2077993.03</v>
      </c>
      <c r="F114" s="41">
        <v>854491.5138663</v>
      </c>
      <c r="G114" s="43"/>
      <c r="J114" s="43"/>
      <c r="K114" s="43"/>
    </row>
    <row r="115" spans="1:11" s="28" customFormat="1" ht="20.25" x14ac:dyDescent="0.25">
      <c r="A115" s="38">
        <v>11</v>
      </c>
      <c r="B115" s="39" t="s">
        <v>120</v>
      </c>
      <c r="C115" s="40">
        <v>154155.56</v>
      </c>
      <c r="D115" s="41">
        <v>73156.210800400004</v>
      </c>
      <c r="E115" s="40"/>
      <c r="F115" s="42"/>
      <c r="G115" s="43"/>
      <c r="J115" s="43"/>
      <c r="K115" s="43"/>
    </row>
    <row r="116" spans="1:11" s="28" customFormat="1" ht="20.25" x14ac:dyDescent="0.25">
      <c r="A116" s="38">
        <v>12</v>
      </c>
      <c r="B116" s="39" t="s">
        <v>121</v>
      </c>
      <c r="C116" s="40">
        <v>327930.32</v>
      </c>
      <c r="D116" s="41">
        <v>134848.22688720003</v>
      </c>
      <c r="E116" s="40"/>
      <c r="F116" s="42"/>
      <c r="G116" s="43"/>
      <c r="J116" s="43"/>
      <c r="K116" s="43"/>
    </row>
    <row r="117" spans="1:11" s="28" customFormat="1" ht="20.25" x14ac:dyDescent="0.25">
      <c r="A117" s="38">
        <v>13</v>
      </c>
      <c r="B117" s="39" t="s">
        <v>122</v>
      </c>
      <c r="C117" s="40">
        <v>1623.77</v>
      </c>
      <c r="D117" s="41">
        <v>782.26743520000002</v>
      </c>
      <c r="E117" s="40"/>
      <c r="F117" s="42"/>
      <c r="G117" s="43"/>
      <c r="J117" s="43"/>
      <c r="K117" s="43"/>
    </row>
    <row r="118" spans="1:11" s="28" customFormat="1" ht="28.5" x14ac:dyDescent="0.25">
      <c r="A118" s="33" t="s">
        <v>123</v>
      </c>
      <c r="B118" s="34" t="s">
        <v>124</v>
      </c>
      <c r="C118" s="35">
        <f>SUM(C119:C124)</f>
        <v>450988.50999999995</v>
      </c>
      <c r="D118" s="36">
        <f>SUM(D119:D124)</f>
        <v>185450.98519709997</v>
      </c>
      <c r="E118" s="35">
        <f>SUM(E119:E124)</f>
        <v>1738667.33</v>
      </c>
      <c r="F118" s="36">
        <f>SUM(F119:F124)</f>
        <v>714957.39276930003</v>
      </c>
      <c r="G118" s="43"/>
      <c r="J118" s="43"/>
      <c r="K118" s="43"/>
    </row>
    <row r="119" spans="1:11" s="28" customFormat="1" ht="20.25" x14ac:dyDescent="0.25">
      <c r="A119" s="38">
        <v>1</v>
      </c>
      <c r="B119" s="39" t="s">
        <v>108</v>
      </c>
      <c r="C119" s="40">
        <v>36363.160000000003</v>
      </c>
      <c r="D119" s="41">
        <v>14952.895023599998</v>
      </c>
      <c r="E119" s="40"/>
      <c r="F119" s="41"/>
      <c r="G119" s="43"/>
      <c r="J119" s="43"/>
      <c r="K119" s="43"/>
    </row>
    <row r="120" spans="1:11" s="28" customFormat="1" ht="20.25" x14ac:dyDescent="0.25">
      <c r="A120" s="38">
        <v>2</v>
      </c>
      <c r="B120" s="39" t="s">
        <v>105</v>
      </c>
      <c r="C120" s="40">
        <v>82971.42</v>
      </c>
      <c r="D120" s="41">
        <v>34118.677618199996</v>
      </c>
      <c r="E120" s="40"/>
      <c r="F120" s="41"/>
      <c r="G120" s="43"/>
      <c r="J120" s="43"/>
      <c r="K120" s="43"/>
    </row>
    <row r="121" spans="1:11" s="28" customFormat="1" ht="20.25" x14ac:dyDescent="0.25">
      <c r="A121" s="38">
        <v>3</v>
      </c>
      <c r="B121" s="39" t="s">
        <v>125</v>
      </c>
      <c r="C121" s="40">
        <v>38108.31</v>
      </c>
      <c r="D121" s="41">
        <v>15670.518155099999</v>
      </c>
      <c r="E121" s="40">
        <v>250942.5</v>
      </c>
      <c r="F121" s="41">
        <v>103190.06542500001</v>
      </c>
      <c r="G121" s="43"/>
      <c r="J121" s="43"/>
      <c r="K121" s="43"/>
    </row>
    <row r="122" spans="1:11" s="28" customFormat="1" ht="20.25" x14ac:dyDescent="0.25">
      <c r="A122" s="38">
        <v>4</v>
      </c>
      <c r="B122" s="39" t="s">
        <v>126</v>
      </c>
      <c r="C122" s="40">
        <v>112606.1</v>
      </c>
      <c r="D122" s="41">
        <v>46304.754380999999</v>
      </c>
      <c r="E122" s="40">
        <v>572055.91</v>
      </c>
      <c r="F122" s="41">
        <v>235235.1107511</v>
      </c>
      <c r="G122" s="43"/>
      <c r="J122" s="43"/>
      <c r="K122" s="43"/>
    </row>
    <row r="123" spans="1:11" s="28" customFormat="1" ht="20.25" x14ac:dyDescent="0.25">
      <c r="A123" s="38">
        <v>5</v>
      </c>
      <c r="B123" s="39" t="s">
        <v>107</v>
      </c>
      <c r="C123" s="40">
        <v>104954.84</v>
      </c>
      <c r="D123" s="41">
        <v>43158.479756400004</v>
      </c>
      <c r="E123" s="40">
        <v>470362.88</v>
      </c>
      <c r="F123" s="41">
        <v>193417.91988479998</v>
      </c>
      <c r="G123" s="43"/>
      <c r="J123" s="43"/>
      <c r="K123" s="43"/>
    </row>
    <row r="124" spans="1:11" s="28" customFormat="1" ht="27" x14ac:dyDescent="0.25">
      <c r="A124" s="38">
        <v>6</v>
      </c>
      <c r="B124" s="39" t="str">
        <f>+[2]Common!D211</f>
        <v>Հյուսիս-արևմտյան շրջաններում գյուղատնտեսական ծառայությունների աջակցության ծրագիր</v>
      </c>
      <c r="C124" s="40">
        <v>75984.679999999993</v>
      </c>
      <c r="D124" s="41">
        <v>31245.6602628</v>
      </c>
      <c r="E124" s="40">
        <v>445306.04000000004</v>
      </c>
      <c r="F124" s="41">
        <v>183114.29670840001</v>
      </c>
      <c r="G124" s="43"/>
      <c r="J124" s="43"/>
      <c r="K124" s="43"/>
    </row>
    <row r="125" spans="1:11" s="28" customFormat="1" ht="20.25" x14ac:dyDescent="0.25">
      <c r="A125" s="33" t="s">
        <v>127</v>
      </c>
      <c r="B125" s="34" t="s">
        <v>128</v>
      </c>
      <c r="C125" s="35">
        <f>SUM(C126:C131)</f>
        <v>1212690.0299999998</v>
      </c>
      <c r="D125" s="36">
        <f>SUM(D126:D131)</f>
        <v>498670.27981189993</v>
      </c>
      <c r="E125" s="35">
        <f>SUM(E126:E131)</f>
        <v>170440.46</v>
      </c>
      <c r="F125" s="36">
        <f>SUM(F126:F131)</f>
        <v>70086.820050800015</v>
      </c>
      <c r="G125" s="43"/>
      <c r="J125" s="43"/>
      <c r="K125" s="43"/>
    </row>
    <row r="126" spans="1:11" s="28" customFormat="1" ht="20.25" x14ac:dyDescent="0.25">
      <c r="A126" s="38">
        <v>1</v>
      </c>
      <c r="B126" s="39" t="s">
        <v>129</v>
      </c>
      <c r="C126" s="40">
        <v>62494.83</v>
      </c>
      <c r="D126" s="41">
        <v>25698.5</v>
      </c>
      <c r="E126" s="40"/>
      <c r="F126" s="41"/>
      <c r="G126" s="43"/>
      <c r="J126" s="43"/>
      <c r="K126" s="43"/>
    </row>
    <row r="127" spans="1:11" s="28" customFormat="1" ht="20.25" x14ac:dyDescent="0.25">
      <c r="A127" s="38">
        <v>2</v>
      </c>
      <c r="B127" s="39" t="s">
        <v>130</v>
      </c>
      <c r="C127" s="40">
        <v>62494.83</v>
      </c>
      <c r="D127" s="41">
        <v>25698.5</v>
      </c>
      <c r="E127" s="40"/>
      <c r="F127" s="41"/>
      <c r="G127" s="43"/>
      <c r="J127" s="43"/>
      <c r="K127" s="43"/>
    </row>
    <row r="128" spans="1:11" s="28" customFormat="1" ht="20.25" x14ac:dyDescent="0.25">
      <c r="A128" s="38">
        <v>3</v>
      </c>
      <c r="B128" s="39" t="s">
        <v>131</v>
      </c>
      <c r="C128" s="40">
        <v>55686.720000000001</v>
      </c>
      <c r="D128" s="41">
        <v>22898.9362482</v>
      </c>
      <c r="E128" s="40">
        <v>170440.46</v>
      </c>
      <c r="F128" s="41">
        <v>70086.820050800015</v>
      </c>
      <c r="G128" s="43"/>
      <c r="J128" s="43"/>
      <c r="K128" s="43"/>
    </row>
    <row r="129" spans="1:11" s="28" customFormat="1" ht="20.25" x14ac:dyDescent="0.25">
      <c r="A129" s="38">
        <v>4</v>
      </c>
      <c r="B129" s="39" t="s">
        <v>132</v>
      </c>
      <c r="C129" s="40">
        <v>8774.27</v>
      </c>
      <c r="D129" s="41">
        <v>3608.0694000000003</v>
      </c>
      <c r="E129" s="40"/>
      <c r="F129" s="41"/>
      <c r="G129" s="43"/>
      <c r="J129" s="43"/>
      <c r="K129" s="43"/>
    </row>
    <row r="130" spans="1:11" s="28" customFormat="1" ht="20.25" x14ac:dyDescent="0.25">
      <c r="A130" s="38">
        <v>5</v>
      </c>
      <c r="B130" s="39" t="s">
        <v>133</v>
      </c>
      <c r="C130" s="40">
        <v>206661.09</v>
      </c>
      <c r="D130" s="41">
        <v>84981.105283800003</v>
      </c>
      <c r="E130" s="40"/>
      <c r="F130" s="41"/>
      <c r="G130" s="43"/>
      <c r="J130" s="43"/>
      <c r="K130" s="43"/>
    </row>
    <row r="131" spans="1:11" s="28" customFormat="1" ht="20.25" x14ac:dyDescent="0.25">
      <c r="A131" s="38">
        <v>6</v>
      </c>
      <c r="B131" s="39" t="s">
        <v>134</v>
      </c>
      <c r="C131" s="40">
        <v>816578.28999999992</v>
      </c>
      <c r="D131" s="41">
        <v>335785.16887989995</v>
      </c>
      <c r="E131" s="40"/>
      <c r="F131" s="41"/>
      <c r="G131" s="43"/>
      <c r="J131" s="43"/>
      <c r="K131" s="43"/>
    </row>
    <row r="132" spans="1:11" s="28" customFormat="1" ht="20.25" x14ac:dyDescent="0.25">
      <c r="A132" s="33" t="s">
        <v>135</v>
      </c>
      <c r="B132" s="45" t="s">
        <v>136</v>
      </c>
      <c r="C132" s="35">
        <f>SUM(C133:C138)</f>
        <v>647684.09</v>
      </c>
      <c r="D132" s="36">
        <f>SUM(D133:D138)</f>
        <v>270626.57688988629</v>
      </c>
      <c r="E132" s="35">
        <f>SUM(E133:E138)</f>
        <v>2078848.3028564481</v>
      </c>
      <c r="F132" s="36">
        <f>SUM(F133:F138)</f>
        <v>854843.20975520019</v>
      </c>
      <c r="G132" s="43"/>
      <c r="J132" s="43"/>
      <c r="K132" s="43"/>
    </row>
    <row r="133" spans="1:11" s="28" customFormat="1" ht="20.25" x14ac:dyDescent="0.25">
      <c r="A133" s="38">
        <v>1</v>
      </c>
      <c r="B133" s="39" t="s">
        <v>137</v>
      </c>
      <c r="C133" s="40">
        <v>239659</v>
      </c>
      <c r="D133" s="41">
        <v>98550.175408499999</v>
      </c>
      <c r="E133" s="40">
        <v>764735.38464871969</v>
      </c>
      <c r="F133" s="41">
        <v>314466.83943300002</v>
      </c>
      <c r="G133" s="43"/>
      <c r="J133" s="43"/>
      <c r="K133" s="43"/>
    </row>
    <row r="134" spans="1:11" s="28" customFormat="1" ht="20.25" x14ac:dyDescent="0.25">
      <c r="A134" s="38">
        <v>2</v>
      </c>
      <c r="B134" s="39" t="s">
        <v>138</v>
      </c>
      <c r="C134" s="40">
        <v>58181.899999999994</v>
      </c>
      <c r="D134" s="41">
        <v>23924.979698900002</v>
      </c>
      <c r="E134" s="40">
        <v>520790.2605174972</v>
      </c>
      <c r="F134" s="41">
        <v>214154.16324020003</v>
      </c>
      <c r="G134" s="43"/>
      <c r="J134" s="43"/>
      <c r="K134" s="43"/>
    </row>
    <row r="135" spans="1:11" s="28" customFormat="1" ht="20.25" x14ac:dyDescent="0.25">
      <c r="A135" s="38">
        <v>3</v>
      </c>
      <c r="B135" s="39" t="s">
        <v>139</v>
      </c>
      <c r="C135" s="40">
        <v>56327.55</v>
      </c>
      <c r="D135" s="41">
        <v>23162.453806900001</v>
      </c>
      <c r="E135" s="40">
        <v>171967.76</v>
      </c>
      <c r="F135" s="41">
        <v>70714.860552600003</v>
      </c>
      <c r="G135" s="43"/>
      <c r="J135" s="43"/>
      <c r="K135" s="43"/>
    </row>
    <row r="136" spans="1:11" s="28" customFormat="1" ht="20.25" x14ac:dyDescent="0.25">
      <c r="A136" s="38">
        <v>4</v>
      </c>
      <c r="B136" s="39" t="s">
        <v>133</v>
      </c>
      <c r="C136" s="40">
        <v>83471</v>
      </c>
      <c r="D136" s="41">
        <v>34324.109302486278</v>
      </c>
      <c r="E136" s="40">
        <v>621354.89769023133</v>
      </c>
      <c r="F136" s="41">
        <v>255507.34652940003</v>
      </c>
      <c r="G136" s="43"/>
      <c r="J136" s="43"/>
      <c r="K136" s="43"/>
    </row>
    <row r="137" spans="1:11" s="28" customFormat="1" ht="20.25" x14ac:dyDescent="0.25">
      <c r="A137" s="38">
        <v>5</v>
      </c>
      <c r="B137" s="39" t="s">
        <v>140</v>
      </c>
      <c r="C137" s="40">
        <v>66084.53</v>
      </c>
      <c r="D137" s="41">
        <v>27174.621840000003</v>
      </c>
      <c r="E137" s="40">
        <v>0</v>
      </c>
      <c r="F137" s="41">
        <v>0</v>
      </c>
      <c r="G137" s="43"/>
      <c r="J137" s="43"/>
      <c r="K137" s="43"/>
    </row>
    <row r="138" spans="1:11" s="28" customFormat="1" ht="20.25" x14ac:dyDescent="0.25">
      <c r="A138" s="38">
        <v>6</v>
      </c>
      <c r="B138" s="39" t="s">
        <v>141</v>
      </c>
      <c r="C138" s="40">
        <v>143960.10999999999</v>
      </c>
      <c r="D138" s="41">
        <v>63490.236833099996</v>
      </c>
      <c r="E138" s="40"/>
      <c r="F138" s="41"/>
      <c r="G138" s="43"/>
      <c r="J138" s="43"/>
      <c r="K138" s="43"/>
    </row>
    <row r="139" spans="1:11" s="28" customFormat="1" ht="20.25" x14ac:dyDescent="0.25">
      <c r="A139" s="33" t="s">
        <v>142</v>
      </c>
      <c r="B139" s="34" t="s">
        <v>143</v>
      </c>
      <c r="C139" s="35">
        <f>SUM(C140)</f>
        <v>26372.03</v>
      </c>
      <c r="D139" s="36">
        <f t="shared" ref="D139:E143" si="0">SUM(D140)</f>
        <v>12596.451817999998</v>
      </c>
      <c r="E139" s="35">
        <f t="shared" si="0"/>
        <v>4320389.25</v>
      </c>
      <c r="F139" s="36">
        <f>SUM(F140)</f>
        <v>2035810.61625</v>
      </c>
      <c r="G139" s="43"/>
      <c r="J139" s="43"/>
      <c r="K139" s="43"/>
    </row>
    <row r="140" spans="1:11" s="28" customFormat="1" ht="20.25" x14ac:dyDescent="0.25">
      <c r="A140" s="38">
        <v>1</v>
      </c>
      <c r="B140" s="39" t="s">
        <v>144</v>
      </c>
      <c r="C140" s="40">
        <v>26372.03</v>
      </c>
      <c r="D140" s="41">
        <v>12596.451817999998</v>
      </c>
      <c r="E140" s="40">
        <v>4320389.25</v>
      </c>
      <c r="F140" s="41">
        <v>2035810.61625</v>
      </c>
      <c r="G140" s="43"/>
      <c r="J140" s="43"/>
      <c r="K140" s="43"/>
    </row>
    <row r="141" spans="1:11" s="28" customFormat="1" ht="20.25" x14ac:dyDescent="0.25">
      <c r="A141" s="46" t="s">
        <v>145</v>
      </c>
      <c r="B141" s="45" t="s">
        <v>146</v>
      </c>
      <c r="C141" s="35">
        <f>SUM(C142)</f>
        <v>2728636.87</v>
      </c>
      <c r="D141" s="36">
        <f t="shared" si="0"/>
        <v>1122042.7672999999</v>
      </c>
      <c r="E141" s="35">
        <f t="shared" si="0"/>
        <v>0</v>
      </c>
      <c r="F141" s="36">
        <f>SUM(F142)</f>
        <v>0</v>
      </c>
      <c r="G141" s="43"/>
      <c r="J141" s="43"/>
      <c r="K141" s="43"/>
    </row>
    <row r="142" spans="1:11" s="28" customFormat="1" ht="20.25" x14ac:dyDescent="0.25">
      <c r="A142" s="38">
        <v>1</v>
      </c>
      <c r="B142" s="47" t="s">
        <v>147</v>
      </c>
      <c r="C142" s="40">
        <v>2728636.87</v>
      </c>
      <c r="D142" s="41">
        <v>1122042.7672999999</v>
      </c>
      <c r="E142" s="40"/>
      <c r="F142" s="41"/>
      <c r="G142" s="43"/>
      <c r="J142" s="43"/>
      <c r="K142" s="43"/>
    </row>
    <row r="143" spans="1:11" s="28" customFormat="1" ht="42.75" x14ac:dyDescent="0.25">
      <c r="A143" s="46" t="s">
        <v>148</v>
      </c>
      <c r="B143" s="45" t="s">
        <v>149</v>
      </c>
      <c r="C143" s="35">
        <f>SUM(C144)</f>
        <v>750000</v>
      </c>
      <c r="D143" s="36">
        <f t="shared" si="0"/>
        <v>308407.5</v>
      </c>
      <c r="E143" s="35">
        <f t="shared" si="0"/>
        <v>0</v>
      </c>
      <c r="F143" s="36">
        <f>SUM(F144)</f>
        <v>0</v>
      </c>
      <c r="G143" s="43"/>
      <c r="J143" s="43"/>
      <c r="K143" s="43"/>
    </row>
    <row r="144" spans="1:11" s="28" customFormat="1" ht="20.25" x14ac:dyDescent="0.25">
      <c r="A144" s="38">
        <v>1</v>
      </c>
      <c r="B144" s="47" t="s">
        <v>150</v>
      </c>
      <c r="C144" s="40">
        <v>750000</v>
      </c>
      <c r="D144" s="41">
        <v>308407.5</v>
      </c>
      <c r="E144" s="40"/>
      <c r="F144" s="41"/>
      <c r="G144" s="43"/>
      <c r="J144" s="43"/>
      <c r="K144" s="43"/>
    </row>
    <row r="145" spans="1:6" s="28" customFormat="1" ht="20.25" x14ac:dyDescent="0.25">
      <c r="A145" s="258" t="s">
        <v>151</v>
      </c>
      <c r="B145" s="258"/>
      <c r="C145" s="26">
        <f>+C147+C150+C154+C170+C173+C175</f>
        <v>6919681.6039590482</v>
      </c>
      <c r="D145" s="27">
        <f>+D147+D150+D154+D170+D173+D175</f>
        <v>2845442.2812242568</v>
      </c>
      <c r="E145" s="26">
        <f>+E147+E150+E154+E170+E173+E175</f>
        <v>19799721.220000003</v>
      </c>
      <c r="F145" s="27">
        <f>+F147+F150+F154+F170+F173+F175</f>
        <v>8141843.3702215999</v>
      </c>
    </row>
    <row r="146" spans="1:6" s="28" customFormat="1" ht="20.25" x14ac:dyDescent="0.25">
      <c r="A146" s="29" t="s">
        <v>12</v>
      </c>
      <c r="B146" s="30" t="s">
        <v>13</v>
      </c>
      <c r="C146" s="31"/>
      <c r="D146" s="32"/>
      <c r="E146" s="31"/>
      <c r="F146" s="32"/>
    </row>
    <row r="147" spans="1:6" s="28" customFormat="1" ht="20.25" x14ac:dyDescent="0.25">
      <c r="A147" s="33" t="s">
        <v>14</v>
      </c>
      <c r="B147" s="34" t="s">
        <v>152</v>
      </c>
      <c r="C147" s="35">
        <f>SUM(C148:C149)</f>
        <v>2316142.4000000004</v>
      </c>
      <c r="D147" s="36">
        <f>SUM(D148:D149)</f>
        <v>952420.91321999999</v>
      </c>
      <c r="E147" s="35">
        <f>SUM(E148:E149)</f>
        <v>9941659.4600000009</v>
      </c>
      <c r="F147" s="36">
        <f>SUM(F148:F149)</f>
        <v>4088109.7855019998</v>
      </c>
    </row>
    <row r="148" spans="1:6" s="28" customFormat="1" ht="31.5" customHeight="1" x14ac:dyDescent="0.25">
      <c r="A148" s="38">
        <v>1</v>
      </c>
      <c r="B148" s="39" t="s">
        <v>90</v>
      </c>
      <c r="C148" s="40">
        <v>577039.94999999995</v>
      </c>
      <c r="D148" s="41">
        <v>237284.59647599998</v>
      </c>
      <c r="E148" s="40">
        <v>2275043.2599999998</v>
      </c>
      <c r="F148" s="41">
        <v>935520.54</v>
      </c>
    </row>
    <row r="149" spans="1:6" s="28" customFormat="1" ht="24" customHeight="1" x14ac:dyDescent="0.25">
      <c r="A149" s="38">
        <v>2</v>
      </c>
      <c r="B149" s="39" t="s">
        <v>153</v>
      </c>
      <c r="C149" s="40">
        <v>1739102.4500000002</v>
      </c>
      <c r="D149" s="41">
        <v>715136.31674399995</v>
      </c>
      <c r="E149" s="40">
        <v>7666616.2000000002</v>
      </c>
      <c r="F149" s="41">
        <v>3152589.2455019997</v>
      </c>
    </row>
    <row r="150" spans="1:6" s="28" customFormat="1" ht="20.25" x14ac:dyDescent="0.25">
      <c r="A150" s="33" t="s">
        <v>40</v>
      </c>
      <c r="B150" s="34" t="s">
        <v>154</v>
      </c>
      <c r="C150" s="35">
        <f>SUM(C151:C153)</f>
        <v>483943.79000000004</v>
      </c>
      <c r="D150" s="36">
        <f>SUM(D151:D153)</f>
        <v>199002.52588589999</v>
      </c>
      <c r="E150" s="35">
        <f>SUM(E151:E153)</f>
        <v>1727739.37</v>
      </c>
      <c r="F150" s="36">
        <f>SUM(F151:F153)</f>
        <v>710463.7063376999</v>
      </c>
    </row>
    <row r="151" spans="1:6" s="28" customFormat="1" ht="20.25" x14ac:dyDescent="0.25">
      <c r="A151" s="38">
        <v>1</v>
      </c>
      <c r="B151" s="39" t="s">
        <v>155</v>
      </c>
      <c r="C151" s="40">
        <v>156601.13</v>
      </c>
      <c r="D151" s="41">
        <v>64395.9506673</v>
      </c>
      <c r="E151" s="40">
        <v>580004.18000000005</v>
      </c>
      <c r="F151" s="41">
        <v>238503.51885779999</v>
      </c>
    </row>
    <row r="152" spans="1:6" s="28" customFormat="1" ht="20.25" x14ac:dyDescent="0.25">
      <c r="A152" s="38">
        <v>2</v>
      </c>
      <c r="B152" s="39" t="str">
        <f>+[2]Common!D295</f>
        <v>Ցորենի առաքում - 15 մլն ԱՄՆ դոլար (1996թ.)</v>
      </c>
      <c r="C152" s="40">
        <v>187474.37</v>
      </c>
      <c r="D152" s="41">
        <v>77091.33568769999</v>
      </c>
      <c r="E152" s="40">
        <v>576844.21</v>
      </c>
      <c r="F152" s="41">
        <v>237204.10759409997</v>
      </c>
    </row>
    <row r="153" spans="1:6" s="28" customFormat="1" ht="20.25" x14ac:dyDescent="0.25">
      <c r="A153" s="38">
        <v>3</v>
      </c>
      <c r="B153" s="39" t="s">
        <v>156</v>
      </c>
      <c r="C153" s="40">
        <v>139868.29</v>
      </c>
      <c r="D153" s="41">
        <v>57515.239530899998</v>
      </c>
      <c r="E153" s="40">
        <v>570890.98</v>
      </c>
      <c r="F153" s="41">
        <v>234756.07988579996</v>
      </c>
    </row>
    <row r="154" spans="1:6" s="28" customFormat="1" ht="20.25" x14ac:dyDescent="0.25">
      <c r="A154" s="33" t="s">
        <v>103</v>
      </c>
      <c r="B154" s="45" t="s">
        <v>157</v>
      </c>
      <c r="C154" s="35">
        <f>SUM(C155:C169)</f>
        <v>3640382.6639947961</v>
      </c>
      <c r="D154" s="36">
        <f>SUM(D155:D169)</f>
        <v>1496961.7610311999</v>
      </c>
      <c r="E154" s="35">
        <f>SUM(E155:E169)</f>
        <v>7316009.0099999998</v>
      </c>
      <c r="F154" s="36">
        <f>SUM(F155:F169)</f>
        <v>3008416.0729243001</v>
      </c>
    </row>
    <row r="155" spans="1:6" s="28" customFormat="1" ht="27" x14ac:dyDescent="0.25">
      <c r="A155" s="38">
        <v>1</v>
      </c>
      <c r="B155" s="39" t="s">
        <v>158</v>
      </c>
      <c r="C155" s="40">
        <v>1068271.0351786192</v>
      </c>
      <c r="D155" s="41">
        <v>439283.734375</v>
      </c>
      <c r="E155" s="40"/>
      <c r="F155" s="41"/>
    </row>
    <row r="156" spans="1:6" s="28" customFormat="1" ht="20.25" x14ac:dyDescent="0.25">
      <c r="A156" s="38">
        <v>2</v>
      </c>
      <c r="B156" s="39" t="s">
        <v>159</v>
      </c>
      <c r="C156" s="40">
        <v>95681.959944067523</v>
      </c>
      <c r="D156" s="41">
        <v>39345.380043000005</v>
      </c>
      <c r="E156" s="40">
        <v>559818.30000000005</v>
      </c>
      <c r="F156" s="41">
        <v>230202.88676960001</v>
      </c>
    </row>
    <row r="157" spans="1:6" s="28" customFormat="1" ht="20.25" x14ac:dyDescent="0.25">
      <c r="A157" s="38">
        <v>3</v>
      </c>
      <c r="B157" s="39" t="s">
        <v>160</v>
      </c>
      <c r="C157" s="40">
        <v>44993.952072420419</v>
      </c>
      <c r="D157" s="41">
        <v>18501.9640158</v>
      </c>
      <c r="E157" s="40">
        <v>223671.7</v>
      </c>
      <c r="F157" s="41">
        <v>91976.041675200002</v>
      </c>
    </row>
    <row r="158" spans="1:6" s="28" customFormat="1" ht="30.75" customHeight="1" x14ac:dyDescent="0.25">
      <c r="A158" s="38">
        <v>4</v>
      </c>
      <c r="B158" s="39" t="s">
        <v>161</v>
      </c>
      <c r="C158" s="40">
        <v>104366.81785146275</v>
      </c>
      <c r="D158" s="41">
        <v>42916.680029199997</v>
      </c>
      <c r="E158" s="40">
        <v>585380.80000000005</v>
      </c>
      <c r="F158" s="41">
        <v>240714.4367392</v>
      </c>
    </row>
    <row r="159" spans="1:6" s="28" customFormat="1" ht="34.5" customHeight="1" x14ac:dyDescent="0.25">
      <c r="A159" s="38">
        <v>5</v>
      </c>
      <c r="B159" s="39" t="s">
        <v>162</v>
      </c>
      <c r="C159" s="40">
        <v>42230.884086962877</v>
      </c>
      <c r="D159" s="41">
        <v>17365.761375000002</v>
      </c>
      <c r="E159" s="40">
        <v>194983.88</v>
      </c>
      <c r="F159" s="41">
        <v>80179.320000000007</v>
      </c>
    </row>
    <row r="160" spans="1:6" s="28" customFormat="1" ht="32.25" customHeight="1" x14ac:dyDescent="0.25">
      <c r="A160" s="38">
        <v>6</v>
      </c>
      <c r="B160" s="39" t="s">
        <v>163</v>
      </c>
      <c r="C160" s="40">
        <v>19787.767602198393</v>
      </c>
      <c r="D160" s="41">
        <v>8136.9263344000001</v>
      </c>
      <c r="E160" s="40">
        <v>106084.3</v>
      </c>
      <c r="F160" s="41">
        <v>43622.926206200005</v>
      </c>
    </row>
    <row r="161" spans="1:10" s="28" customFormat="1" ht="38.25" customHeight="1" x14ac:dyDescent="0.25">
      <c r="A161" s="38">
        <v>7</v>
      </c>
      <c r="B161" s="39" t="s">
        <v>164</v>
      </c>
      <c r="C161" s="40">
        <v>84104.555111500202</v>
      </c>
      <c r="D161" s="41">
        <v>34584.635263699995</v>
      </c>
      <c r="E161" s="40">
        <v>418585.62</v>
      </c>
      <c r="F161" s="41">
        <v>172126.5947743</v>
      </c>
    </row>
    <row r="162" spans="1:10" s="28" customFormat="1" ht="20.25" x14ac:dyDescent="0.25">
      <c r="A162" s="38">
        <v>8</v>
      </c>
      <c r="B162" s="39" t="s">
        <v>165</v>
      </c>
      <c r="C162" s="40">
        <v>144436.20580749496</v>
      </c>
      <c r="D162" s="41">
        <v>59393.6125244</v>
      </c>
      <c r="E162" s="40">
        <v>644946.66</v>
      </c>
      <c r="F162" s="41">
        <v>265208.52</v>
      </c>
    </row>
    <row r="163" spans="1:10" s="28" customFormat="1" ht="23.25" customHeight="1" x14ac:dyDescent="0.25">
      <c r="A163" s="38">
        <v>9</v>
      </c>
      <c r="B163" s="39" t="s">
        <v>166</v>
      </c>
      <c r="C163" s="40">
        <v>32809.783485080618</v>
      </c>
      <c r="D163" s="41">
        <v>13491.7125</v>
      </c>
      <c r="E163" s="40">
        <v>72494.009999999995</v>
      </c>
      <c r="F163" s="41">
        <v>29810.26</v>
      </c>
    </row>
    <row r="164" spans="1:10" s="28" customFormat="1" ht="20.25" x14ac:dyDescent="0.25">
      <c r="A164" s="38">
        <v>10</v>
      </c>
      <c r="B164" s="39" t="s">
        <v>167</v>
      </c>
      <c r="C164" s="40">
        <v>253859.5812577515</v>
      </c>
      <c r="D164" s="41">
        <v>104389.59930620002</v>
      </c>
      <c r="E164" s="40">
        <v>760353.8</v>
      </c>
      <c r="F164" s="41">
        <v>312665.08675980003</v>
      </c>
    </row>
    <row r="165" spans="1:10" s="28" customFormat="1" ht="30.75" customHeight="1" x14ac:dyDescent="0.25">
      <c r="A165" s="38">
        <v>11</v>
      </c>
      <c r="B165" s="39" t="s">
        <v>168</v>
      </c>
      <c r="C165" s="40">
        <v>822812.15350453544</v>
      </c>
      <c r="D165" s="41">
        <v>338348.58397550002</v>
      </c>
      <c r="E165" s="40">
        <v>3749689.94</v>
      </c>
      <c r="F165" s="41">
        <v>1541910</v>
      </c>
    </row>
    <row r="166" spans="1:10" s="28" customFormat="1" ht="33" customHeight="1" x14ac:dyDescent="0.25">
      <c r="A166" s="38">
        <v>12</v>
      </c>
      <c r="B166" s="39" t="s">
        <v>169</v>
      </c>
      <c r="C166" s="40">
        <v>94978.720621337037</v>
      </c>
      <c r="D166" s="41">
        <v>39056.1999622</v>
      </c>
      <c r="E166" s="40">
        <v>0</v>
      </c>
      <c r="F166" s="41">
        <v>0</v>
      </c>
    </row>
    <row r="167" spans="1:10" s="28" customFormat="1" ht="32.25" customHeight="1" x14ac:dyDescent="0.25">
      <c r="A167" s="38">
        <v>13</v>
      </c>
      <c r="B167" s="39" t="s">
        <v>170</v>
      </c>
      <c r="C167" s="40">
        <v>68744.317778264143</v>
      </c>
      <c r="D167" s="41">
        <v>28268.35</v>
      </c>
      <c r="E167" s="40">
        <v>0</v>
      </c>
      <c r="F167" s="41">
        <v>0</v>
      </c>
    </row>
    <row r="168" spans="1:10" s="28" customFormat="1" ht="33.75" customHeight="1" x14ac:dyDescent="0.25">
      <c r="A168" s="38">
        <v>14</v>
      </c>
      <c r="B168" s="39" t="s">
        <v>171</v>
      </c>
      <c r="C168" s="40">
        <v>94523.434243087482</v>
      </c>
      <c r="D168" s="41">
        <v>38868.981249999997</v>
      </c>
      <c r="E168" s="40"/>
      <c r="F168" s="41"/>
    </row>
    <row r="169" spans="1:10" s="28" customFormat="1" ht="36" customHeight="1" x14ac:dyDescent="0.25">
      <c r="A169" s="38">
        <v>15</v>
      </c>
      <c r="B169" s="39" t="s">
        <v>172</v>
      </c>
      <c r="C169" s="40">
        <v>668781.49545001332</v>
      </c>
      <c r="D169" s="41">
        <v>275009.64007680002</v>
      </c>
      <c r="E169" s="40"/>
      <c r="F169" s="41"/>
    </row>
    <row r="170" spans="1:10" s="28" customFormat="1" ht="20.25" x14ac:dyDescent="0.25">
      <c r="A170" s="33" t="s">
        <v>109</v>
      </c>
      <c r="B170" s="45" t="s">
        <v>173</v>
      </c>
      <c r="C170" s="35">
        <f>SUM(C171:C172)</f>
        <v>152187.15996425186</v>
      </c>
      <c r="D170" s="36">
        <f>SUM(D171:D172)</f>
        <v>62580.888592856732</v>
      </c>
      <c r="E170" s="35">
        <f>SUM(E171:E172)</f>
        <v>147828.20000000001</v>
      </c>
      <c r="F170" s="36">
        <f>SUM(F171:F172)</f>
        <v>60788.434589800003</v>
      </c>
    </row>
    <row r="171" spans="1:10" s="28" customFormat="1" ht="20.25" x14ac:dyDescent="0.25">
      <c r="A171" s="38">
        <v>1</v>
      </c>
      <c r="B171" s="39" t="s">
        <v>174</v>
      </c>
      <c r="C171" s="40">
        <v>26036.661828262928</v>
      </c>
      <c r="D171" s="41">
        <v>10706.539908200002</v>
      </c>
      <c r="E171" s="40">
        <v>147828.20000000001</v>
      </c>
      <c r="F171" s="41">
        <v>60788.434589800003</v>
      </c>
    </row>
    <row r="172" spans="1:10" s="28" customFormat="1" ht="20.25" x14ac:dyDescent="0.25">
      <c r="A172" s="38">
        <v>2</v>
      </c>
      <c r="B172" s="39" t="s">
        <v>78</v>
      </c>
      <c r="C172" s="40">
        <v>126150.49813598892</v>
      </c>
      <c r="D172" s="41">
        <v>51874.348684656732</v>
      </c>
      <c r="E172" s="40"/>
      <c r="F172" s="42"/>
    </row>
    <row r="173" spans="1:10" s="5" customFormat="1" ht="14.25" x14ac:dyDescent="0.25">
      <c r="A173" s="33" t="s">
        <v>123</v>
      </c>
      <c r="B173" s="45" t="s">
        <v>175</v>
      </c>
      <c r="C173" s="35">
        <f>C174</f>
        <v>212508.49</v>
      </c>
      <c r="D173" s="36">
        <f>D174</f>
        <v>87385.616172899987</v>
      </c>
      <c r="E173" s="35">
        <f>E174</f>
        <v>666485.18000000005</v>
      </c>
      <c r="F173" s="36">
        <f>F174</f>
        <v>274065.37086780003</v>
      </c>
      <c r="G173" s="48"/>
      <c r="H173" s="48"/>
      <c r="I173" s="48"/>
      <c r="J173" s="48"/>
    </row>
    <row r="174" spans="1:10" s="5" customFormat="1" ht="18" customHeight="1" x14ac:dyDescent="0.25">
      <c r="A174" s="3">
        <v>1</v>
      </c>
      <c r="B174" s="47" t="s">
        <v>176</v>
      </c>
      <c r="C174" s="40">
        <v>212508.49</v>
      </c>
      <c r="D174" s="41">
        <v>87385.616172899987</v>
      </c>
      <c r="E174" s="40">
        <v>666485.18000000005</v>
      </c>
      <c r="F174" s="41">
        <v>274065.37086780003</v>
      </c>
      <c r="G174" s="48"/>
      <c r="H174" s="48"/>
      <c r="I174" s="48"/>
      <c r="J174" s="48"/>
    </row>
    <row r="175" spans="1:10" s="5" customFormat="1" ht="18.75" customHeight="1" x14ac:dyDescent="0.25">
      <c r="A175" s="33" t="s">
        <v>127</v>
      </c>
      <c r="B175" s="45" t="s">
        <v>177</v>
      </c>
      <c r="C175" s="35">
        <f>+C176</f>
        <v>114517.1</v>
      </c>
      <c r="D175" s="36">
        <f>+D176</f>
        <v>47090.576321399996</v>
      </c>
      <c r="E175" s="35">
        <f>+E176</f>
        <v>0</v>
      </c>
      <c r="F175" s="36">
        <f>+F176</f>
        <v>0</v>
      </c>
      <c r="G175" s="48"/>
      <c r="H175" s="48"/>
      <c r="I175" s="48"/>
      <c r="J175" s="48"/>
    </row>
    <row r="176" spans="1:10" s="5" customFormat="1" ht="27" x14ac:dyDescent="0.25">
      <c r="A176" s="3">
        <v>1</v>
      </c>
      <c r="B176" s="47" t="s">
        <v>178</v>
      </c>
      <c r="C176" s="40">
        <v>114517.1</v>
      </c>
      <c r="D176" s="41">
        <v>47090.576321399996</v>
      </c>
      <c r="E176" s="40"/>
      <c r="F176" s="41"/>
      <c r="G176" s="48"/>
      <c r="H176" s="48"/>
      <c r="I176" s="48"/>
      <c r="J176" s="48"/>
    </row>
    <row r="177" spans="1:10" s="49" customFormat="1" ht="20.25" x14ac:dyDescent="0.25">
      <c r="A177" s="259" t="s">
        <v>179</v>
      </c>
      <c r="B177" s="259"/>
      <c r="C177" s="26">
        <f>+C179+C183+C185</f>
        <v>302830.82631623745</v>
      </c>
      <c r="D177" s="27">
        <f>+D179+D183+D185</f>
        <v>124527.06569839292</v>
      </c>
      <c r="E177" s="26">
        <f>+E179+E183+E185</f>
        <v>610709.9</v>
      </c>
      <c r="F177" s="27">
        <f>+F179+F183+F185</f>
        <v>251130.01823040002</v>
      </c>
      <c r="H177" s="50"/>
      <c r="I177" s="50"/>
    </row>
    <row r="178" spans="1:10" s="49" customFormat="1" ht="20.25" x14ac:dyDescent="0.25">
      <c r="A178" s="51" t="s">
        <v>12</v>
      </c>
      <c r="B178" s="52" t="s">
        <v>13</v>
      </c>
      <c r="C178" s="31"/>
      <c r="D178" s="32"/>
      <c r="E178" s="31"/>
      <c r="F178" s="32"/>
    </row>
    <row r="179" spans="1:10" s="49" customFormat="1" ht="20.25" x14ac:dyDescent="0.25">
      <c r="A179" s="46" t="s">
        <v>14</v>
      </c>
      <c r="B179" s="45" t="s">
        <v>180</v>
      </c>
      <c r="C179" s="35">
        <f>SUM(C180:C182)</f>
        <v>157336.14338659079</v>
      </c>
      <c r="D179" s="36">
        <f>SUM(D180:D182)</f>
        <v>64698.194100399996</v>
      </c>
      <c r="E179" s="35">
        <f>SUM(E180:E182)</f>
        <v>0</v>
      </c>
      <c r="F179" s="36">
        <f>SUM(F180:F182)</f>
        <v>0</v>
      </c>
      <c r="H179" s="50"/>
      <c r="I179" s="50"/>
    </row>
    <row r="180" spans="1:10" s="49" customFormat="1" ht="32.25" customHeight="1" x14ac:dyDescent="0.25">
      <c r="A180" s="3">
        <v>1</v>
      </c>
      <c r="B180" s="47" t="s">
        <v>181</v>
      </c>
      <c r="C180" s="40">
        <v>79786.378756353195</v>
      </c>
      <c r="D180" s="41">
        <v>32808.956288599999</v>
      </c>
      <c r="E180" s="40"/>
      <c r="F180" s="41"/>
      <c r="H180" s="50"/>
      <c r="I180" s="50"/>
    </row>
    <row r="181" spans="1:10" s="49" customFormat="1" ht="40.5" x14ac:dyDescent="0.25">
      <c r="A181" s="3">
        <v>2</v>
      </c>
      <c r="B181" s="47" t="s">
        <v>182</v>
      </c>
      <c r="C181" s="40">
        <v>15179.73</v>
      </c>
      <c r="D181" s="41">
        <v>6242.0577162999998</v>
      </c>
      <c r="E181" s="40"/>
      <c r="F181" s="41"/>
      <c r="H181" s="50"/>
      <c r="I181" s="50"/>
    </row>
    <row r="182" spans="1:10" s="49" customFormat="1" ht="48" customHeight="1" x14ac:dyDescent="0.25">
      <c r="A182" s="3">
        <v>3</v>
      </c>
      <c r="B182" s="47" t="str">
        <f>+[2]Common!D235</f>
        <v>Արամ Խաչատրյան ֆիլհարմոնիկ համերգասրահի վերանորոգման ծրագիր (Արտահանման վարկային ծրագիր 1.7 մլն Եվրո)</v>
      </c>
      <c r="C182" s="40">
        <v>62370.034630237598</v>
      </c>
      <c r="D182" s="41">
        <v>25647.1800955</v>
      </c>
      <c r="E182" s="40"/>
      <c r="F182" s="41"/>
      <c r="H182" s="50"/>
      <c r="I182" s="50"/>
    </row>
    <row r="183" spans="1:10" s="49" customFormat="1" ht="28.5" customHeight="1" x14ac:dyDescent="0.25">
      <c r="A183" s="46" t="s">
        <v>40</v>
      </c>
      <c r="B183" s="45" t="s">
        <v>183</v>
      </c>
      <c r="C183" s="35">
        <f>SUM(C184)</f>
        <v>99991.722929646639</v>
      </c>
      <c r="D183" s="36">
        <f>SUM(D184)</f>
        <v>41117.599999999999</v>
      </c>
      <c r="E183" s="35">
        <f>SUM(E184)</f>
        <v>0</v>
      </c>
      <c r="F183" s="36">
        <f>SUM(F184)</f>
        <v>0</v>
      </c>
      <c r="H183" s="50"/>
      <c r="I183" s="50"/>
    </row>
    <row r="184" spans="1:10" s="49" customFormat="1" ht="50.25" customHeight="1" x14ac:dyDescent="0.25">
      <c r="A184" s="3">
        <v>1</v>
      </c>
      <c r="B184" s="47" t="s">
        <v>184</v>
      </c>
      <c r="C184" s="40">
        <v>99991.722929646639</v>
      </c>
      <c r="D184" s="41">
        <v>41117.599999999999</v>
      </c>
      <c r="E184" s="40"/>
      <c r="F184" s="41"/>
      <c r="H184" s="50"/>
      <c r="I184" s="50"/>
    </row>
    <row r="185" spans="1:10" s="49" customFormat="1" ht="20.25" x14ac:dyDescent="0.25">
      <c r="A185" s="46" t="s">
        <v>103</v>
      </c>
      <c r="B185" s="45" t="s">
        <v>185</v>
      </c>
      <c r="C185" s="35">
        <f>C186</f>
        <v>45502.960000000006</v>
      </c>
      <c r="D185" s="36">
        <f>D186</f>
        <v>18711.271597992913</v>
      </c>
      <c r="E185" s="35">
        <f>E186</f>
        <v>610709.9</v>
      </c>
      <c r="F185" s="36">
        <f>F186</f>
        <v>251130.01823040002</v>
      </c>
      <c r="H185" s="50"/>
      <c r="I185" s="50"/>
    </row>
    <row r="186" spans="1:10" s="5" customFormat="1" x14ac:dyDescent="0.25">
      <c r="A186" s="3">
        <v>1</v>
      </c>
      <c r="B186" s="47" t="s">
        <v>186</v>
      </c>
      <c r="C186" s="40">
        <v>45502.960000000006</v>
      </c>
      <c r="D186" s="41">
        <v>18711.271597992913</v>
      </c>
      <c r="E186" s="40">
        <v>610709.9</v>
      </c>
      <c r="F186" s="41">
        <v>251130.01823040002</v>
      </c>
      <c r="G186" s="48"/>
      <c r="H186" s="48"/>
      <c r="I186" s="48"/>
      <c r="J186" s="48"/>
    </row>
    <row r="187" spans="1:10" s="56" customFormat="1" ht="20.25" x14ac:dyDescent="0.35">
      <c r="A187" s="264" t="s">
        <v>187</v>
      </c>
      <c r="B187" s="264"/>
      <c r="C187" s="53">
        <f>+C177+C6+C145</f>
        <v>45263476.130275294</v>
      </c>
      <c r="D187" s="54">
        <f>+D177+D6+D145</f>
        <v>18740161.3068</v>
      </c>
      <c r="E187" s="53">
        <f>+E177+E6+E145</f>
        <v>56944139.702856451</v>
      </c>
      <c r="F187" s="54">
        <f>+F177+F6+F145</f>
        <v>23675223.045299999</v>
      </c>
      <c r="G187" s="55"/>
    </row>
    <row r="188" spans="1:10" x14ac:dyDescent="0.25">
      <c r="F188" s="2"/>
      <c r="G188" s="57"/>
      <c r="H188" s="58"/>
    </row>
    <row r="189" spans="1:10" ht="13.5" customHeight="1" x14ac:dyDescent="0.25">
      <c r="A189" s="260" t="s">
        <v>4</v>
      </c>
      <c r="B189" s="261" t="s">
        <v>371</v>
      </c>
      <c r="C189" s="262" t="s">
        <v>6</v>
      </c>
      <c r="D189" s="262"/>
      <c r="E189" s="263" t="s">
        <v>7</v>
      </c>
      <c r="F189" s="263"/>
    </row>
    <row r="190" spans="1:10" x14ac:dyDescent="0.25">
      <c r="A190" s="260"/>
      <c r="B190" s="261"/>
      <c r="C190" s="204" t="s">
        <v>8</v>
      </c>
      <c r="D190" s="205" t="s">
        <v>9</v>
      </c>
      <c r="E190" s="204" t="s">
        <v>10</v>
      </c>
      <c r="F190" s="205" t="s">
        <v>9</v>
      </c>
    </row>
    <row r="191" spans="1:10" x14ac:dyDescent="0.25">
      <c r="A191" s="194"/>
      <c r="B191" s="47" t="s">
        <v>372</v>
      </c>
      <c r="C191" s="40">
        <v>53743874.719999999</v>
      </c>
      <c r="D191" s="206">
        <v>23164521.609999999</v>
      </c>
      <c r="E191" s="40">
        <v>199928000</v>
      </c>
      <c r="F191" s="206">
        <v>94208072.879999995</v>
      </c>
    </row>
    <row r="192" spans="1:10" x14ac:dyDescent="0.25">
      <c r="A192" s="193"/>
      <c r="B192" s="193"/>
      <c r="C192" s="207"/>
      <c r="D192" s="207"/>
      <c r="E192" s="208"/>
      <c r="F192" s="207"/>
    </row>
    <row r="193" spans="1:11" ht="14.25" customHeight="1" x14ac:dyDescent="0.25">
      <c r="A193" s="264" t="s">
        <v>373</v>
      </c>
      <c r="B193" s="264"/>
      <c r="C193" s="53">
        <f>C191+C187</f>
        <v>99007350.850275293</v>
      </c>
      <c r="D193" s="209">
        <f>D191+D187</f>
        <v>41904682.9168</v>
      </c>
      <c r="E193" s="53">
        <f>E191+E187</f>
        <v>256872139.70285645</v>
      </c>
      <c r="F193" s="209">
        <f>F191+F187</f>
        <v>117883295.9253</v>
      </c>
    </row>
    <row r="194" spans="1:11" x14ac:dyDescent="0.25">
      <c r="D194" s="59"/>
    </row>
    <row r="195" spans="1:11" s="2" customFormat="1" x14ac:dyDescent="0.25">
      <c r="A195" s="4"/>
      <c r="B195" s="4"/>
      <c r="D195" s="59"/>
      <c r="F195" s="4"/>
      <c r="G195" s="4"/>
      <c r="H195" s="4"/>
      <c r="I195" s="4"/>
      <c r="J195" s="4"/>
      <c r="K195" s="4"/>
    </row>
    <row r="196" spans="1:11" s="2" customFormat="1" ht="15" x14ac:dyDescent="0.25">
      <c r="A196" s="4"/>
      <c r="B196" s="4"/>
      <c r="D196" s="231"/>
      <c r="F196" s="58"/>
      <c r="G196" s="4"/>
      <c r="H196" s="4"/>
      <c r="I196" s="4"/>
      <c r="J196" s="4"/>
      <c r="K196" s="4"/>
    </row>
    <row r="197" spans="1:11" s="2" customFormat="1" x14ac:dyDescent="0.25">
      <c r="A197" s="4"/>
      <c r="B197" s="4"/>
      <c r="D197" s="59"/>
      <c r="F197" s="4"/>
      <c r="G197" s="4"/>
      <c r="H197" s="4"/>
      <c r="I197" s="4"/>
      <c r="J197" s="4"/>
      <c r="K197" s="4"/>
    </row>
    <row r="198" spans="1:11" s="2" customFormat="1" x14ac:dyDescent="0.25">
      <c r="A198" s="4"/>
      <c r="B198" s="4"/>
      <c r="D198" s="59"/>
      <c r="F198" s="4"/>
      <c r="G198" s="4"/>
      <c r="H198" s="4"/>
      <c r="I198" s="4"/>
      <c r="J198" s="4"/>
      <c r="K198" s="4"/>
    </row>
    <row r="199" spans="1:11" s="2" customFormat="1" x14ac:dyDescent="0.25">
      <c r="A199" s="4"/>
      <c r="B199" s="4"/>
      <c r="D199" s="59"/>
      <c r="F199" s="4"/>
      <c r="G199" s="4"/>
      <c r="H199" s="4"/>
      <c r="I199" s="4"/>
      <c r="J199" s="4"/>
      <c r="K199" s="4"/>
    </row>
    <row r="200" spans="1:11" s="2" customFormat="1" x14ac:dyDescent="0.25">
      <c r="A200" s="4"/>
      <c r="B200" s="4"/>
      <c r="D200" s="59"/>
      <c r="F200" s="4"/>
      <c r="G200" s="4"/>
      <c r="H200" s="4"/>
      <c r="I200" s="4"/>
      <c r="J200" s="4"/>
      <c r="K200" s="4"/>
    </row>
    <row r="201" spans="1:11" s="2" customFormat="1" x14ac:dyDescent="0.25">
      <c r="A201" s="4"/>
      <c r="B201" s="4"/>
      <c r="D201" s="59"/>
      <c r="F201" s="4"/>
      <c r="G201" s="4"/>
      <c r="H201" s="4"/>
      <c r="I201" s="4"/>
      <c r="J201" s="4"/>
      <c r="K201" s="4"/>
    </row>
    <row r="202" spans="1:11" s="2" customFormat="1" x14ac:dyDescent="0.25">
      <c r="A202" s="4"/>
      <c r="B202" s="4"/>
      <c r="D202" s="59"/>
      <c r="F202" s="4"/>
      <c r="G202" s="4"/>
      <c r="H202" s="4"/>
      <c r="I202" s="4"/>
      <c r="J202" s="4"/>
      <c r="K202" s="4"/>
    </row>
    <row r="203" spans="1:11" s="2" customFormat="1" x14ac:dyDescent="0.25">
      <c r="A203" s="4"/>
      <c r="B203" s="4"/>
      <c r="D203" s="59"/>
      <c r="F203" s="4"/>
      <c r="G203" s="4"/>
      <c r="H203" s="4"/>
      <c r="I203" s="4"/>
      <c r="J203" s="4"/>
      <c r="K203" s="4"/>
    </row>
    <row r="204" spans="1:11" s="2" customFormat="1" x14ac:dyDescent="0.25">
      <c r="A204" s="4"/>
      <c r="B204" s="4"/>
      <c r="D204" s="59"/>
      <c r="F204" s="4"/>
      <c r="G204" s="4"/>
      <c r="H204" s="4"/>
      <c r="I204" s="4"/>
      <c r="J204" s="4"/>
      <c r="K204" s="4"/>
    </row>
    <row r="205" spans="1:11" s="2" customFormat="1" x14ac:dyDescent="0.25">
      <c r="A205" s="4"/>
      <c r="B205" s="4"/>
      <c r="D205" s="59"/>
      <c r="F205" s="4"/>
      <c r="G205" s="4"/>
      <c r="H205" s="4"/>
      <c r="I205" s="4"/>
      <c r="J205" s="4"/>
      <c r="K205" s="4"/>
    </row>
    <row r="206" spans="1:11" s="2" customFormat="1" x14ac:dyDescent="0.25">
      <c r="A206" s="4"/>
      <c r="B206" s="4"/>
      <c r="D206" s="59"/>
      <c r="F206" s="4"/>
      <c r="G206" s="4"/>
      <c r="H206" s="4"/>
      <c r="I206" s="4"/>
      <c r="J206" s="4"/>
      <c r="K206" s="4"/>
    </row>
    <row r="207" spans="1:11" s="2" customFormat="1" x14ac:dyDescent="0.25">
      <c r="A207" s="4"/>
      <c r="B207" s="4"/>
      <c r="D207" s="59"/>
      <c r="F207" s="4"/>
      <c r="G207" s="4"/>
      <c r="H207" s="4"/>
      <c r="I207" s="4"/>
      <c r="J207" s="4"/>
      <c r="K207" s="4"/>
    </row>
    <row r="208" spans="1:11" s="2" customFormat="1" x14ac:dyDescent="0.25">
      <c r="A208" s="4"/>
      <c r="B208" s="4"/>
      <c r="D208" s="59"/>
      <c r="F208" s="4"/>
      <c r="G208" s="4"/>
      <c r="H208" s="4"/>
      <c r="I208" s="4"/>
      <c r="J208" s="4"/>
      <c r="K208" s="4"/>
    </row>
    <row r="209" spans="1:11" s="2" customFormat="1" x14ac:dyDescent="0.25">
      <c r="A209" s="4"/>
      <c r="B209" s="4"/>
      <c r="D209" s="59"/>
      <c r="F209" s="4"/>
      <c r="G209" s="4"/>
      <c r="H209" s="4"/>
      <c r="I209" s="4"/>
      <c r="J209" s="4"/>
      <c r="K209" s="4"/>
    </row>
    <row r="210" spans="1:11" s="2" customFormat="1" x14ac:dyDescent="0.25">
      <c r="A210" s="4"/>
      <c r="B210" s="4"/>
      <c r="D210" s="59"/>
      <c r="F210" s="4"/>
      <c r="G210" s="4"/>
      <c r="H210" s="4"/>
      <c r="I210" s="4"/>
      <c r="J210" s="4"/>
      <c r="K210" s="4"/>
    </row>
    <row r="211" spans="1:11" s="2" customFormat="1" x14ac:dyDescent="0.25">
      <c r="A211" s="4"/>
      <c r="B211" s="4"/>
      <c r="D211" s="59"/>
      <c r="F211" s="4"/>
      <c r="G211" s="4"/>
      <c r="H211" s="4"/>
      <c r="I211" s="4"/>
      <c r="J211" s="4"/>
      <c r="K211" s="4"/>
    </row>
    <row r="212" spans="1:11" s="2" customFormat="1" x14ac:dyDescent="0.25">
      <c r="A212" s="4"/>
      <c r="B212" s="4"/>
      <c r="D212" s="59"/>
      <c r="F212" s="4"/>
      <c r="G212" s="4"/>
      <c r="H212" s="4"/>
      <c r="I212" s="4"/>
      <c r="J212" s="4"/>
      <c r="K212" s="4"/>
    </row>
    <row r="213" spans="1:11" s="2" customFormat="1" x14ac:dyDescent="0.25">
      <c r="A213" s="4"/>
      <c r="B213" s="4"/>
      <c r="D213" s="59"/>
      <c r="F213" s="4"/>
      <c r="G213" s="4"/>
      <c r="H213" s="4"/>
      <c r="I213" s="4"/>
      <c r="J213" s="4"/>
      <c r="K213" s="4"/>
    </row>
    <row r="214" spans="1:11" s="2" customFormat="1" x14ac:dyDescent="0.25">
      <c r="A214" s="4"/>
      <c r="B214" s="4"/>
      <c r="D214" s="59"/>
      <c r="F214" s="4"/>
      <c r="G214" s="4"/>
      <c r="H214" s="4"/>
      <c r="I214" s="4"/>
      <c r="J214" s="4"/>
      <c r="K214" s="4"/>
    </row>
    <row r="215" spans="1:11" s="2" customFormat="1" x14ac:dyDescent="0.25">
      <c r="A215" s="4"/>
      <c r="B215" s="4"/>
      <c r="D215" s="59"/>
      <c r="F215" s="4"/>
      <c r="G215" s="4"/>
      <c r="H215" s="4"/>
      <c r="I215" s="4"/>
      <c r="J215" s="4"/>
      <c r="K215" s="4"/>
    </row>
    <row r="216" spans="1:11" s="2" customFormat="1" x14ac:dyDescent="0.25">
      <c r="A216" s="4"/>
      <c r="B216" s="4"/>
      <c r="D216" s="59"/>
      <c r="F216" s="4"/>
      <c r="G216" s="4"/>
      <c r="H216" s="4"/>
      <c r="I216" s="4"/>
      <c r="J216" s="4"/>
      <c r="K216" s="4"/>
    </row>
    <row r="217" spans="1:11" s="2" customFormat="1" x14ac:dyDescent="0.25">
      <c r="A217" s="4"/>
      <c r="B217" s="4"/>
      <c r="D217" s="59"/>
      <c r="F217" s="4"/>
      <c r="G217" s="4"/>
      <c r="H217" s="4"/>
      <c r="I217" s="4"/>
      <c r="J217" s="4"/>
      <c r="K217" s="4"/>
    </row>
    <row r="218" spans="1:11" s="2" customFormat="1" x14ac:dyDescent="0.25">
      <c r="A218" s="4"/>
      <c r="B218" s="4"/>
      <c r="D218" s="59"/>
      <c r="F218" s="4"/>
      <c r="G218" s="4"/>
      <c r="H218" s="4"/>
      <c r="I218" s="4"/>
      <c r="J218" s="4"/>
      <c r="K218" s="4"/>
    </row>
    <row r="219" spans="1:11" s="2" customFormat="1" x14ac:dyDescent="0.25">
      <c r="A219" s="4"/>
      <c r="B219" s="4"/>
      <c r="D219" s="59"/>
      <c r="F219" s="4"/>
      <c r="G219" s="4"/>
      <c r="H219" s="4"/>
      <c r="I219" s="4"/>
      <c r="J219" s="4"/>
      <c r="K219" s="4"/>
    </row>
    <row r="220" spans="1:11" s="2" customFormat="1" x14ac:dyDescent="0.25">
      <c r="A220" s="4"/>
      <c r="B220" s="4"/>
      <c r="D220" s="59"/>
      <c r="F220" s="4"/>
      <c r="G220" s="4"/>
      <c r="H220" s="4"/>
      <c r="I220" s="4"/>
      <c r="J220" s="4"/>
      <c r="K220" s="4"/>
    </row>
    <row r="221" spans="1:11" s="2" customFormat="1" x14ac:dyDescent="0.25">
      <c r="A221" s="4"/>
      <c r="B221" s="4"/>
      <c r="D221" s="59"/>
      <c r="F221" s="4"/>
      <c r="G221" s="4"/>
      <c r="H221" s="4"/>
      <c r="I221" s="4"/>
      <c r="J221" s="4"/>
      <c r="K221" s="4"/>
    </row>
    <row r="222" spans="1:11" s="2" customFormat="1" x14ac:dyDescent="0.25">
      <c r="A222" s="4"/>
      <c r="B222" s="4"/>
      <c r="D222" s="59"/>
      <c r="F222" s="4"/>
      <c r="G222" s="4"/>
      <c r="H222" s="4"/>
      <c r="I222" s="4"/>
      <c r="J222" s="4"/>
      <c r="K222" s="4"/>
    </row>
    <row r="223" spans="1:11" s="2" customFormat="1" x14ac:dyDescent="0.25">
      <c r="A223" s="4"/>
      <c r="B223" s="4"/>
      <c r="D223" s="59"/>
      <c r="F223" s="4"/>
      <c r="G223" s="4"/>
      <c r="H223" s="4"/>
      <c r="I223" s="4"/>
      <c r="J223" s="4"/>
      <c r="K223" s="4"/>
    </row>
    <row r="224" spans="1:11" s="2" customFormat="1" x14ac:dyDescent="0.25">
      <c r="A224" s="4"/>
      <c r="B224" s="4"/>
      <c r="D224" s="59"/>
      <c r="F224" s="4"/>
      <c r="G224" s="4"/>
      <c r="H224" s="4"/>
      <c r="I224" s="4"/>
      <c r="J224" s="4"/>
      <c r="K224" s="4"/>
    </row>
    <row r="225" spans="1:11" s="2" customFormat="1" x14ac:dyDescent="0.25">
      <c r="A225" s="4"/>
      <c r="B225" s="4"/>
      <c r="D225" s="59"/>
      <c r="F225" s="4"/>
      <c r="G225" s="4"/>
      <c r="H225" s="4"/>
      <c r="I225" s="4"/>
      <c r="J225" s="4"/>
      <c r="K225" s="4"/>
    </row>
    <row r="226" spans="1:11" s="2" customFormat="1" x14ac:dyDescent="0.25">
      <c r="A226" s="4"/>
      <c r="B226" s="4"/>
      <c r="D226" s="59"/>
      <c r="F226" s="4"/>
      <c r="G226" s="4"/>
      <c r="H226" s="4"/>
      <c r="I226" s="4"/>
      <c r="J226" s="4"/>
      <c r="K226" s="4"/>
    </row>
    <row r="227" spans="1:11" s="2" customFormat="1" x14ac:dyDescent="0.25">
      <c r="A227" s="4"/>
      <c r="B227" s="4"/>
      <c r="D227" s="59"/>
      <c r="F227" s="4"/>
      <c r="G227" s="4"/>
      <c r="H227" s="4"/>
      <c r="I227" s="4"/>
      <c r="J227" s="4"/>
      <c r="K227" s="4"/>
    </row>
    <row r="228" spans="1:11" s="2" customFormat="1" x14ac:dyDescent="0.25">
      <c r="A228" s="4"/>
      <c r="B228" s="4"/>
      <c r="D228" s="59"/>
      <c r="F228" s="4"/>
      <c r="G228" s="4"/>
      <c r="H228" s="4"/>
      <c r="I228" s="4"/>
      <c r="J228" s="4"/>
      <c r="K228" s="4"/>
    </row>
    <row r="229" spans="1:11" s="2" customFormat="1" x14ac:dyDescent="0.25">
      <c r="A229" s="4"/>
      <c r="B229" s="4"/>
      <c r="D229" s="59"/>
      <c r="F229" s="4"/>
      <c r="G229" s="4"/>
      <c r="H229" s="4"/>
      <c r="I229" s="4"/>
      <c r="J229" s="4"/>
      <c r="K229" s="4"/>
    </row>
    <row r="230" spans="1:11" s="2" customFormat="1" x14ac:dyDescent="0.25">
      <c r="A230" s="4"/>
      <c r="B230" s="4"/>
      <c r="D230" s="59"/>
      <c r="F230" s="4"/>
      <c r="G230" s="4"/>
      <c r="H230" s="4"/>
      <c r="I230" s="4"/>
      <c r="J230" s="4"/>
      <c r="K230" s="4"/>
    </row>
    <row r="231" spans="1:11" s="2" customFormat="1" x14ac:dyDescent="0.25">
      <c r="A231" s="4"/>
      <c r="B231" s="4"/>
      <c r="D231" s="59"/>
      <c r="F231" s="4"/>
      <c r="G231" s="4"/>
      <c r="H231" s="4"/>
      <c r="I231" s="4"/>
      <c r="J231" s="4"/>
      <c r="K231" s="4"/>
    </row>
    <row r="232" spans="1:11" s="2" customFormat="1" x14ac:dyDescent="0.25">
      <c r="A232" s="4"/>
      <c r="B232" s="4"/>
      <c r="D232" s="59"/>
      <c r="F232" s="4"/>
      <c r="G232" s="4"/>
      <c r="H232" s="4"/>
      <c r="I232" s="4"/>
      <c r="J232" s="4"/>
      <c r="K232" s="4"/>
    </row>
    <row r="233" spans="1:11" s="2" customFormat="1" x14ac:dyDescent="0.25">
      <c r="A233" s="4"/>
      <c r="B233" s="4"/>
      <c r="D233" s="59"/>
      <c r="F233" s="4"/>
      <c r="G233" s="4"/>
      <c r="H233" s="4"/>
      <c r="I233" s="4"/>
      <c r="J233" s="4"/>
      <c r="K233" s="4"/>
    </row>
    <row r="234" spans="1:11" s="2" customFormat="1" x14ac:dyDescent="0.25">
      <c r="A234" s="4"/>
      <c r="B234" s="4"/>
      <c r="D234" s="59"/>
      <c r="F234" s="4"/>
      <c r="G234" s="4"/>
      <c r="H234" s="4"/>
      <c r="I234" s="4"/>
      <c r="J234" s="4"/>
      <c r="K234" s="4"/>
    </row>
    <row r="235" spans="1:11" s="2" customFormat="1" x14ac:dyDescent="0.25">
      <c r="A235" s="4"/>
      <c r="B235" s="4"/>
      <c r="D235" s="59"/>
      <c r="F235" s="4"/>
      <c r="G235" s="4"/>
      <c r="H235" s="4"/>
      <c r="I235" s="4"/>
      <c r="J235" s="4"/>
      <c r="K235" s="4"/>
    </row>
    <row r="236" spans="1:11" s="2" customFormat="1" x14ac:dyDescent="0.25">
      <c r="A236" s="4"/>
      <c r="B236" s="4"/>
      <c r="D236" s="59"/>
      <c r="F236" s="4"/>
      <c r="G236" s="4"/>
      <c r="H236" s="4"/>
      <c r="I236" s="4"/>
      <c r="J236" s="4"/>
      <c r="K236" s="4"/>
    </row>
    <row r="237" spans="1:11" s="2" customFormat="1" x14ac:dyDescent="0.25">
      <c r="A237" s="4"/>
      <c r="B237" s="4"/>
      <c r="D237" s="59"/>
      <c r="F237" s="4"/>
      <c r="G237" s="4"/>
      <c r="H237" s="4"/>
      <c r="I237" s="4"/>
      <c r="J237" s="4"/>
      <c r="K237" s="4"/>
    </row>
    <row r="238" spans="1:11" s="2" customFormat="1" x14ac:dyDescent="0.25">
      <c r="A238" s="4"/>
      <c r="B238" s="4"/>
      <c r="D238" s="59"/>
      <c r="F238" s="4"/>
      <c r="G238" s="4"/>
      <c r="H238" s="4"/>
      <c r="I238" s="4"/>
      <c r="J238" s="4"/>
      <c r="K238" s="4"/>
    </row>
    <row r="239" spans="1:11" s="2" customFormat="1" x14ac:dyDescent="0.25">
      <c r="A239" s="4"/>
      <c r="B239" s="4"/>
      <c r="D239" s="59"/>
      <c r="F239" s="4"/>
      <c r="G239" s="4"/>
      <c r="H239" s="4"/>
      <c r="I239" s="4"/>
      <c r="J239" s="4"/>
      <c r="K239" s="4"/>
    </row>
    <row r="240" spans="1:11" s="2" customFormat="1" x14ac:dyDescent="0.25">
      <c r="A240" s="4"/>
      <c r="B240" s="4"/>
      <c r="D240" s="59"/>
      <c r="F240" s="4"/>
      <c r="G240" s="4"/>
      <c r="H240" s="4"/>
      <c r="I240" s="4"/>
      <c r="J240" s="4"/>
      <c r="K240" s="4"/>
    </row>
    <row r="241" spans="1:11" s="2" customFormat="1" x14ac:dyDescent="0.25">
      <c r="A241" s="4"/>
      <c r="B241" s="4"/>
      <c r="D241" s="59"/>
      <c r="F241" s="4"/>
      <c r="G241" s="4"/>
      <c r="H241" s="4"/>
      <c r="I241" s="4"/>
      <c r="J241" s="4"/>
      <c r="K241" s="4"/>
    </row>
    <row r="242" spans="1:11" s="2" customFormat="1" x14ac:dyDescent="0.25">
      <c r="A242" s="4"/>
      <c r="B242" s="4"/>
      <c r="D242" s="59"/>
      <c r="F242" s="4"/>
      <c r="G242" s="4"/>
      <c r="H242" s="4"/>
      <c r="I242" s="4"/>
      <c r="J242" s="4"/>
      <c r="K242" s="4"/>
    </row>
    <row r="243" spans="1:11" s="2" customFormat="1" x14ac:dyDescent="0.25">
      <c r="A243" s="4"/>
      <c r="B243" s="4"/>
      <c r="D243" s="59"/>
      <c r="F243" s="4"/>
      <c r="G243" s="4"/>
      <c r="H243" s="4"/>
      <c r="I243" s="4"/>
      <c r="J243" s="4"/>
      <c r="K243" s="4"/>
    </row>
    <row r="244" spans="1:11" s="2" customFormat="1" x14ac:dyDescent="0.25">
      <c r="A244" s="4"/>
      <c r="B244" s="4"/>
      <c r="D244" s="59"/>
      <c r="F244" s="4"/>
      <c r="G244" s="4"/>
      <c r="H244" s="4"/>
      <c r="I244" s="4"/>
      <c r="J244" s="4"/>
      <c r="K244" s="4"/>
    </row>
    <row r="245" spans="1:11" s="2" customFormat="1" x14ac:dyDescent="0.25">
      <c r="A245" s="4"/>
      <c r="B245" s="4"/>
      <c r="D245" s="59"/>
      <c r="F245" s="4"/>
      <c r="G245" s="4"/>
      <c r="H245" s="4"/>
      <c r="I245" s="4"/>
      <c r="J245" s="4"/>
      <c r="K245" s="4"/>
    </row>
    <row r="246" spans="1:11" s="2" customFormat="1" x14ac:dyDescent="0.25">
      <c r="A246" s="4"/>
      <c r="B246" s="4"/>
      <c r="D246" s="59"/>
      <c r="F246" s="4"/>
      <c r="G246" s="4"/>
      <c r="H246" s="4"/>
      <c r="I246" s="4"/>
      <c r="J246" s="4"/>
      <c r="K246" s="4"/>
    </row>
    <row r="247" spans="1:11" s="2" customFormat="1" x14ac:dyDescent="0.25">
      <c r="A247" s="4"/>
      <c r="B247" s="4"/>
      <c r="D247" s="59"/>
      <c r="F247" s="4"/>
      <c r="G247" s="4"/>
      <c r="H247" s="4"/>
      <c r="I247" s="4"/>
      <c r="J247" s="4"/>
      <c r="K247" s="4"/>
    </row>
    <row r="248" spans="1:11" s="2" customFormat="1" x14ac:dyDescent="0.25">
      <c r="A248" s="4"/>
      <c r="B248" s="4"/>
      <c r="D248" s="59"/>
      <c r="F248" s="4"/>
      <c r="G248" s="4"/>
      <c r="H248" s="4"/>
      <c r="I248" s="4"/>
      <c r="J248" s="4"/>
      <c r="K248" s="4"/>
    </row>
    <row r="249" spans="1:11" s="2" customFormat="1" x14ac:dyDescent="0.25">
      <c r="A249" s="4"/>
      <c r="B249" s="4"/>
      <c r="D249" s="59"/>
      <c r="F249" s="4"/>
      <c r="G249" s="4"/>
      <c r="H249" s="4"/>
      <c r="I249" s="4"/>
      <c r="J249" s="4"/>
      <c r="K249" s="4"/>
    </row>
    <row r="250" spans="1:11" s="2" customFormat="1" x14ac:dyDescent="0.25">
      <c r="A250" s="4"/>
      <c r="B250" s="4"/>
      <c r="D250" s="59"/>
      <c r="F250" s="4"/>
      <c r="G250" s="4"/>
      <c r="H250" s="4"/>
      <c r="I250" s="4"/>
      <c r="J250" s="4"/>
      <c r="K250" s="4"/>
    </row>
    <row r="251" spans="1:11" s="2" customFormat="1" x14ac:dyDescent="0.25">
      <c r="A251" s="4"/>
      <c r="B251" s="4"/>
      <c r="D251" s="59"/>
      <c r="F251" s="4"/>
      <c r="G251" s="4"/>
      <c r="H251" s="4"/>
      <c r="I251" s="4"/>
      <c r="J251" s="4"/>
      <c r="K251" s="4"/>
    </row>
    <row r="252" spans="1:11" s="2" customFormat="1" x14ac:dyDescent="0.25">
      <c r="A252" s="4"/>
      <c r="B252" s="4"/>
      <c r="D252" s="59"/>
      <c r="F252" s="4"/>
      <c r="G252" s="4"/>
      <c r="H252" s="4"/>
      <c r="I252" s="4"/>
      <c r="J252" s="4"/>
      <c r="K252" s="4"/>
    </row>
    <row r="253" spans="1:11" s="2" customFormat="1" x14ac:dyDescent="0.25">
      <c r="A253" s="4"/>
      <c r="B253" s="4"/>
      <c r="D253" s="59"/>
      <c r="F253" s="4"/>
      <c r="G253" s="4"/>
      <c r="H253" s="4"/>
      <c r="I253" s="4"/>
      <c r="J253" s="4"/>
      <c r="K253" s="4"/>
    </row>
    <row r="254" spans="1:11" s="2" customFormat="1" x14ac:dyDescent="0.25">
      <c r="A254" s="4"/>
      <c r="B254" s="4"/>
      <c r="D254" s="59"/>
      <c r="F254" s="4"/>
      <c r="G254" s="4"/>
      <c r="H254" s="4"/>
      <c r="I254" s="4"/>
      <c r="J254" s="4"/>
      <c r="K254" s="4"/>
    </row>
    <row r="255" spans="1:11" s="2" customFormat="1" x14ac:dyDescent="0.25">
      <c r="A255" s="4"/>
      <c r="B255" s="4"/>
      <c r="D255" s="59"/>
      <c r="F255" s="4"/>
      <c r="G255" s="4"/>
      <c r="H255" s="4"/>
      <c r="I255" s="4"/>
      <c r="J255" s="4"/>
      <c r="K255" s="4"/>
    </row>
    <row r="256" spans="1:11" s="2" customFormat="1" x14ac:dyDescent="0.25">
      <c r="A256" s="4"/>
      <c r="B256" s="4"/>
      <c r="D256" s="59"/>
      <c r="F256" s="4"/>
      <c r="G256" s="4"/>
      <c r="H256" s="4"/>
      <c r="I256" s="4"/>
      <c r="J256" s="4"/>
      <c r="K256" s="4"/>
    </row>
    <row r="257" spans="1:11" s="2" customFormat="1" x14ac:dyDescent="0.25">
      <c r="A257" s="4"/>
      <c r="B257" s="4"/>
      <c r="D257" s="59"/>
      <c r="F257" s="4"/>
      <c r="G257" s="4"/>
      <c r="H257" s="4"/>
      <c r="I257" s="4"/>
      <c r="J257" s="4"/>
      <c r="K257" s="4"/>
    </row>
    <row r="258" spans="1:11" s="2" customFormat="1" x14ac:dyDescent="0.25">
      <c r="A258" s="4"/>
      <c r="B258" s="4"/>
      <c r="D258" s="59"/>
      <c r="F258" s="4"/>
      <c r="G258" s="4"/>
      <c r="H258" s="4"/>
      <c r="I258" s="4"/>
      <c r="J258" s="4"/>
      <c r="K258" s="4"/>
    </row>
    <row r="259" spans="1:11" s="2" customFormat="1" x14ac:dyDescent="0.25">
      <c r="A259" s="4"/>
      <c r="B259" s="4"/>
      <c r="D259" s="59"/>
      <c r="F259" s="4"/>
      <c r="G259" s="4"/>
      <c r="H259" s="4"/>
      <c r="I259" s="4"/>
      <c r="J259" s="4"/>
      <c r="K259" s="4"/>
    </row>
    <row r="260" spans="1:11" s="2" customFormat="1" x14ac:dyDescent="0.25">
      <c r="A260" s="4"/>
      <c r="B260" s="4"/>
      <c r="D260" s="59"/>
      <c r="F260" s="4"/>
      <c r="G260" s="4"/>
      <c r="H260" s="4"/>
      <c r="I260" s="4"/>
      <c r="J260" s="4"/>
      <c r="K260" s="4"/>
    </row>
    <row r="261" spans="1:11" s="2" customFormat="1" x14ac:dyDescent="0.25">
      <c r="A261" s="4"/>
      <c r="B261" s="4"/>
      <c r="D261" s="59"/>
      <c r="F261" s="4"/>
      <c r="G261" s="4"/>
      <c r="H261" s="4"/>
      <c r="I261" s="4"/>
      <c r="J261" s="4"/>
      <c r="K261" s="4"/>
    </row>
    <row r="262" spans="1:11" s="2" customFormat="1" x14ac:dyDescent="0.25">
      <c r="A262" s="4"/>
      <c r="B262" s="4"/>
      <c r="D262" s="59"/>
      <c r="F262" s="4"/>
      <c r="G262" s="4"/>
      <c r="H262" s="4"/>
      <c r="I262" s="4"/>
      <c r="J262" s="4"/>
      <c r="K262" s="4"/>
    </row>
    <row r="263" spans="1:11" s="2" customFormat="1" x14ac:dyDescent="0.25">
      <c r="A263" s="4"/>
      <c r="B263" s="4"/>
      <c r="D263" s="59"/>
      <c r="F263" s="4"/>
      <c r="G263" s="4"/>
      <c r="H263" s="4"/>
      <c r="I263" s="4"/>
      <c r="J263" s="4"/>
      <c r="K263" s="4"/>
    </row>
    <row r="264" spans="1:11" s="2" customFormat="1" x14ac:dyDescent="0.25">
      <c r="A264" s="4"/>
      <c r="B264" s="4"/>
      <c r="D264" s="59"/>
      <c r="F264" s="4"/>
      <c r="G264" s="4"/>
      <c r="H264" s="4"/>
      <c r="I264" s="4"/>
      <c r="J264" s="4"/>
      <c r="K264" s="4"/>
    </row>
    <row r="265" spans="1:11" s="2" customFormat="1" x14ac:dyDescent="0.25">
      <c r="A265" s="4"/>
      <c r="B265" s="4"/>
      <c r="D265" s="59"/>
      <c r="F265" s="4"/>
      <c r="G265" s="4"/>
      <c r="H265" s="4"/>
      <c r="I265" s="4"/>
      <c r="J265" s="4"/>
      <c r="K265" s="4"/>
    </row>
    <row r="266" spans="1:11" s="2" customFormat="1" x14ac:dyDescent="0.25">
      <c r="A266" s="4"/>
      <c r="B266" s="4"/>
      <c r="D266" s="59"/>
      <c r="F266" s="4"/>
      <c r="G266" s="4"/>
      <c r="H266" s="4"/>
      <c r="I266" s="4"/>
      <c r="J266" s="4"/>
      <c r="K266" s="4"/>
    </row>
    <row r="267" spans="1:11" s="2" customFormat="1" x14ac:dyDescent="0.25">
      <c r="A267" s="4"/>
      <c r="B267" s="4"/>
      <c r="D267" s="59"/>
      <c r="F267" s="4"/>
      <c r="G267" s="4"/>
      <c r="H267" s="4"/>
      <c r="I267" s="4"/>
      <c r="J267" s="4"/>
      <c r="K267" s="4"/>
    </row>
    <row r="268" spans="1:11" s="2" customFormat="1" x14ac:dyDescent="0.25">
      <c r="A268" s="4"/>
      <c r="B268" s="4"/>
      <c r="D268" s="59"/>
      <c r="F268" s="4"/>
      <c r="G268" s="4"/>
      <c r="H268" s="4"/>
      <c r="I268" s="4"/>
      <c r="J268" s="4"/>
      <c r="K268" s="4"/>
    </row>
    <row r="269" spans="1:11" s="2" customFormat="1" x14ac:dyDescent="0.25">
      <c r="A269" s="4"/>
      <c r="B269" s="4"/>
      <c r="D269" s="59"/>
      <c r="F269" s="4"/>
      <c r="G269" s="4"/>
      <c r="H269" s="4"/>
      <c r="I269" s="4"/>
      <c r="J269" s="4"/>
      <c r="K269" s="4"/>
    </row>
    <row r="270" spans="1:11" s="2" customFormat="1" x14ac:dyDescent="0.25">
      <c r="A270" s="4"/>
      <c r="B270" s="4"/>
      <c r="D270" s="59"/>
      <c r="F270" s="4"/>
      <c r="G270" s="4"/>
      <c r="H270" s="4"/>
      <c r="I270" s="4"/>
      <c r="J270" s="4"/>
      <c r="K270" s="4"/>
    </row>
    <row r="271" spans="1:11" s="2" customFormat="1" x14ac:dyDescent="0.25">
      <c r="A271" s="4"/>
      <c r="B271" s="4"/>
      <c r="D271" s="59"/>
      <c r="F271" s="4"/>
      <c r="G271" s="4"/>
      <c r="H271" s="4"/>
      <c r="I271" s="4"/>
      <c r="J271" s="4"/>
      <c r="K271" s="4"/>
    </row>
    <row r="272" spans="1:11" s="2" customFormat="1" x14ac:dyDescent="0.25">
      <c r="A272" s="4"/>
      <c r="B272" s="4"/>
      <c r="D272" s="59"/>
      <c r="F272" s="4"/>
      <c r="G272" s="4"/>
      <c r="H272" s="4"/>
      <c r="I272" s="4"/>
      <c r="J272" s="4"/>
      <c r="K272" s="4"/>
    </row>
    <row r="273" spans="1:11" s="2" customFormat="1" x14ac:dyDescent="0.25">
      <c r="A273" s="4"/>
      <c r="B273" s="4"/>
      <c r="D273" s="59"/>
      <c r="F273" s="4"/>
      <c r="G273" s="4"/>
      <c r="H273" s="4"/>
      <c r="I273" s="4"/>
      <c r="J273" s="4"/>
      <c r="K273" s="4"/>
    </row>
    <row r="274" spans="1:11" s="2" customFormat="1" x14ac:dyDescent="0.25">
      <c r="A274" s="4"/>
      <c r="B274" s="4"/>
      <c r="D274" s="59"/>
      <c r="F274" s="4"/>
      <c r="G274" s="4"/>
      <c r="H274" s="4"/>
      <c r="I274" s="4"/>
      <c r="J274" s="4"/>
      <c r="K274" s="4"/>
    </row>
    <row r="275" spans="1:11" s="2" customFormat="1" x14ac:dyDescent="0.25">
      <c r="A275" s="4"/>
      <c r="B275" s="4"/>
      <c r="D275" s="59"/>
      <c r="F275" s="4"/>
      <c r="G275" s="4"/>
      <c r="H275" s="4"/>
      <c r="I275" s="4"/>
      <c r="J275" s="4"/>
      <c r="K275" s="4"/>
    </row>
    <row r="276" spans="1:11" s="2" customFormat="1" x14ac:dyDescent="0.25">
      <c r="A276" s="4"/>
      <c r="B276" s="4"/>
      <c r="D276" s="59"/>
      <c r="F276" s="4"/>
      <c r="G276" s="4"/>
      <c r="H276" s="4"/>
      <c r="I276" s="4"/>
      <c r="J276" s="4"/>
      <c r="K276" s="4"/>
    </row>
    <row r="277" spans="1:11" s="2" customFormat="1" x14ac:dyDescent="0.25">
      <c r="A277" s="4"/>
      <c r="B277" s="4"/>
      <c r="D277" s="59"/>
      <c r="F277" s="4"/>
      <c r="G277" s="4"/>
      <c r="H277" s="4"/>
      <c r="I277" s="4"/>
      <c r="J277" s="4"/>
      <c r="K277" s="4"/>
    </row>
    <row r="278" spans="1:11" s="2" customFormat="1" x14ac:dyDescent="0.25">
      <c r="A278" s="4"/>
      <c r="B278" s="4"/>
      <c r="D278" s="59"/>
      <c r="F278" s="4"/>
      <c r="G278" s="4"/>
      <c r="H278" s="4"/>
      <c r="I278" s="4"/>
      <c r="J278" s="4"/>
      <c r="K278" s="4"/>
    </row>
    <row r="279" spans="1:11" s="2" customFormat="1" x14ac:dyDescent="0.25">
      <c r="A279" s="4"/>
      <c r="B279" s="4"/>
      <c r="D279" s="59"/>
      <c r="F279" s="4"/>
      <c r="G279" s="4"/>
      <c r="H279" s="4"/>
      <c r="I279" s="4"/>
      <c r="J279" s="4"/>
      <c r="K279" s="4"/>
    </row>
    <row r="280" spans="1:11" s="2" customFormat="1" x14ac:dyDescent="0.25">
      <c r="A280" s="4"/>
      <c r="B280" s="4"/>
      <c r="D280" s="59"/>
      <c r="F280" s="4"/>
      <c r="G280" s="4"/>
      <c r="H280" s="4"/>
      <c r="I280" s="4"/>
      <c r="J280" s="4"/>
      <c r="K280" s="4"/>
    </row>
    <row r="281" spans="1:11" s="2" customFormat="1" x14ac:dyDescent="0.25">
      <c r="A281" s="4"/>
      <c r="B281" s="4"/>
      <c r="D281" s="59"/>
      <c r="F281" s="4"/>
      <c r="G281" s="4"/>
      <c r="H281" s="4"/>
      <c r="I281" s="4"/>
      <c r="J281" s="4"/>
      <c r="K281" s="4"/>
    </row>
    <row r="282" spans="1:11" s="2" customFormat="1" x14ac:dyDescent="0.25">
      <c r="A282" s="4"/>
      <c r="B282" s="4"/>
      <c r="D282" s="59"/>
      <c r="F282" s="4"/>
      <c r="G282" s="4"/>
      <c r="H282" s="4"/>
      <c r="I282" s="4"/>
      <c r="J282" s="4"/>
      <c r="K282" s="4"/>
    </row>
    <row r="283" spans="1:11" s="2" customFormat="1" x14ac:dyDescent="0.25">
      <c r="A283" s="4"/>
      <c r="B283" s="4"/>
      <c r="D283" s="59"/>
      <c r="F283" s="4"/>
      <c r="G283" s="4"/>
      <c r="H283" s="4"/>
      <c r="I283" s="4"/>
      <c r="J283" s="4"/>
      <c r="K283" s="4"/>
    </row>
    <row r="284" spans="1:11" s="2" customFormat="1" x14ac:dyDescent="0.25">
      <c r="A284" s="4"/>
      <c r="B284" s="4"/>
      <c r="D284" s="59"/>
      <c r="F284" s="4"/>
      <c r="G284" s="4"/>
      <c r="H284" s="4"/>
      <c r="I284" s="4"/>
      <c r="J284" s="4"/>
      <c r="K284" s="4"/>
    </row>
    <row r="285" spans="1:11" s="2" customFormat="1" x14ac:dyDescent="0.25">
      <c r="A285" s="4"/>
      <c r="B285" s="4"/>
      <c r="D285" s="59"/>
      <c r="F285" s="4"/>
      <c r="G285" s="4"/>
      <c r="H285" s="4"/>
      <c r="I285" s="4"/>
      <c r="J285" s="4"/>
      <c r="K285" s="4"/>
    </row>
    <row r="286" spans="1:11" s="2" customFormat="1" x14ac:dyDescent="0.25">
      <c r="A286" s="4"/>
      <c r="B286" s="4"/>
      <c r="D286" s="59"/>
      <c r="F286" s="4"/>
      <c r="G286" s="4"/>
      <c r="H286" s="4"/>
      <c r="I286" s="4"/>
      <c r="J286" s="4"/>
      <c r="K286" s="4"/>
    </row>
    <row r="287" spans="1:11" s="2" customFormat="1" x14ac:dyDescent="0.25">
      <c r="A287" s="4"/>
      <c r="B287" s="4"/>
      <c r="D287" s="59"/>
      <c r="F287" s="4"/>
      <c r="G287" s="4"/>
      <c r="H287" s="4"/>
      <c r="I287" s="4"/>
      <c r="J287" s="4"/>
      <c r="K287" s="4"/>
    </row>
    <row r="288" spans="1:11" s="2" customFormat="1" x14ac:dyDescent="0.25">
      <c r="A288" s="4"/>
      <c r="B288" s="4"/>
      <c r="D288" s="59"/>
      <c r="F288" s="4"/>
      <c r="G288" s="4"/>
      <c r="H288" s="4"/>
      <c r="I288" s="4"/>
      <c r="J288" s="4"/>
      <c r="K288" s="4"/>
    </row>
    <row r="289" spans="1:11" s="2" customFormat="1" x14ac:dyDescent="0.25">
      <c r="A289" s="4"/>
      <c r="B289" s="4"/>
      <c r="D289" s="59"/>
      <c r="F289" s="4"/>
      <c r="G289" s="4"/>
      <c r="H289" s="4"/>
      <c r="I289" s="4"/>
      <c r="J289" s="4"/>
      <c r="K289" s="4"/>
    </row>
    <row r="290" spans="1:11" s="2" customFormat="1" x14ac:dyDescent="0.25">
      <c r="A290" s="4"/>
      <c r="B290" s="4"/>
      <c r="D290" s="59"/>
      <c r="F290" s="4"/>
      <c r="G290" s="4"/>
      <c r="H290" s="4"/>
      <c r="I290" s="4"/>
      <c r="J290" s="4"/>
      <c r="K290" s="4"/>
    </row>
    <row r="291" spans="1:11" s="2" customFormat="1" x14ac:dyDescent="0.25">
      <c r="A291" s="4"/>
      <c r="B291" s="4"/>
      <c r="D291" s="59"/>
      <c r="F291" s="4"/>
      <c r="G291" s="4"/>
      <c r="H291" s="4"/>
      <c r="I291" s="4"/>
      <c r="J291" s="4"/>
      <c r="K291" s="4"/>
    </row>
    <row r="292" spans="1:11" s="2" customFormat="1" x14ac:dyDescent="0.25">
      <c r="A292" s="4"/>
      <c r="B292" s="4"/>
      <c r="D292" s="59"/>
      <c r="F292" s="4"/>
      <c r="G292" s="4"/>
      <c r="H292" s="4"/>
      <c r="I292" s="4"/>
      <c r="J292" s="4"/>
      <c r="K292" s="4"/>
    </row>
    <row r="293" spans="1:11" s="2" customFormat="1" x14ac:dyDescent="0.25">
      <c r="A293" s="4"/>
      <c r="B293" s="4"/>
      <c r="D293" s="59"/>
      <c r="F293" s="4"/>
      <c r="G293" s="4"/>
      <c r="H293" s="4"/>
      <c r="I293" s="4"/>
      <c r="J293" s="4"/>
      <c r="K293" s="4"/>
    </row>
    <row r="294" spans="1:11" s="2" customFormat="1" x14ac:dyDescent="0.25">
      <c r="A294" s="4"/>
      <c r="B294" s="4"/>
      <c r="D294" s="59"/>
      <c r="F294" s="4"/>
      <c r="G294" s="4"/>
      <c r="H294" s="4"/>
      <c r="I294" s="4"/>
      <c r="J294" s="4"/>
      <c r="K294" s="4"/>
    </row>
    <row r="295" spans="1:11" s="2" customFormat="1" x14ac:dyDescent="0.25">
      <c r="A295" s="4"/>
      <c r="B295" s="4"/>
      <c r="D295" s="59"/>
      <c r="F295" s="4"/>
      <c r="G295" s="4"/>
      <c r="H295" s="4"/>
      <c r="I295" s="4"/>
      <c r="J295" s="4"/>
      <c r="K295" s="4"/>
    </row>
    <row r="296" spans="1:11" s="2" customFormat="1" x14ac:dyDescent="0.25">
      <c r="A296" s="4"/>
      <c r="B296" s="4"/>
      <c r="D296" s="59"/>
      <c r="F296" s="4"/>
      <c r="G296" s="4"/>
      <c r="H296" s="4"/>
      <c r="I296" s="4"/>
      <c r="J296" s="4"/>
      <c r="K296" s="4"/>
    </row>
    <row r="297" spans="1:11" s="2" customFormat="1" x14ac:dyDescent="0.25">
      <c r="A297" s="4"/>
      <c r="B297" s="4"/>
      <c r="D297" s="59"/>
      <c r="F297" s="4"/>
      <c r="G297" s="4"/>
      <c r="H297" s="4"/>
      <c r="I297" s="4"/>
      <c r="J297" s="4"/>
      <c r="K297" s="4"/>
    </row>
    <row r="298" spans="1:11" s="2" customFormat="1" x14ac:dyDescent="0.25">
      <c r="A298" s="4"/>
      <c r="B298" s="4"/>
      <c r="D298" s="59"/>
      <c r="F298" s="4"/>
      <c r="G298" s="4"/>
      <c r="H298" s="4"/>
      <c r="I298" s="4"/>
      <c r="J298" s="4"/>
      <c r="K298" s="4"/>
    </row>
    <row r="299" spans="1:11" s="2" customFormat="1" x14ac:dyDescent="0.25">
      <c r="A299" s="4"/>
      <c r="B299" s="4"/>
      <c r="D299" s="59"/>
      <c r="F299" s="4"/>
      <c r="G299" s="4"/>
      <c r="H299" s="4"/>
      <c r="I299" s="4"/>
      <c r="J299" s="4"/>
      <c r="K299" s="4"/>
    </row>
    <row r="300" spans="1:11" s="2" customFormat="1" x14ac:dyDescent="0.25">
      <c r="A300" s="4"/>
      <c r="B300" s="4"/>
      <c r="D300" s="59"/>
      <c r="F300" s="4"/>
      <c r="G300" s="4"/>
      <c r="H300" s="4"/>
      <c r="I300" s="4"/>
      <c r="J300" s="4"/>
      <c r="K300" s="4"/>
    </row>
    <row r="301" spans="1:11" s="2" customFormat="1" x14ac:dyDescent="0.25">
      <c r="A301" s="4"/>
      <c r="B301" s="4"/>
      <c r="D301" s="59"/>
      <c r="F301" s="4"/>
      <c r="G301" s="4"/>
      <c r="H301" s="4"/>
      <c r="I301" s="4"/>
      <c r="J301" s="4"/>
      <c r="K301" s="4"/>
    </row>
    <row r="302" spans="1:11" s="2" customFormat="1" x14ac:dyDescent="0.25">
      <c r="A302" s="4"/>
      <c r="B302" s="4"/>
      <c r="D302" s="59"/>
      <c r="F302" s="4"/>
      <c r="G302" s="4"/>
      <c r="H302" s="4"/>
      <c r="I302" s="4"/>
      <c r="J302" s="4"/>
      <c r="K302" s="4"/>
    </row>
    <row r="303" spans="1:11" s="2" customFormat="1" x14ac:dyDescent="0.25">
      <c r="A303" s="4"/>
      <c r="B303" s="4"/>
      <c r="D303" s="59"/>
      <c r="F303" s="4"/>
      <c r="G303" s="4"/>
      <c r="H303" s="4"/>
      <c r="I303" s="4"/>
      <c r="J303" s="4"/>
      <c r="K303" s="4"/>
    </row>
    <row r="304" spans="1:11" s="2" customFormat="1" x14ac:dyDescent="0.25">
      <c r="A304" s="4"/>
      <c r="B304" s="4"/>
      <c r="D304" s="59"/>
      <c r="F304" s="4"/>
      <c r="G304" s="4"/>
      <c r="H304" s="4"/>
      <c r="I304" s="4"/>
      <c r="J304" s="4"/>
      <c r="K304" s="4"/>
    </row>
    <row r="305" spans="1:11" s="2" customFormat="1" x14ac:dyDescent="0.25">
      <c r="A305" s="4"/>
      <c r="B305" s="4"/>
      <c r="D305" s="59"/>
      <c r="F305" s="4"/>
      <c r="G305" s="4"/>
      <c r="H305" s="4"/>
      <c r="I305" s="4"/>
      <c r="J305" s="4"/>
      <c r="K305" s="4"/>
    </row>
    <row r="306" spans="1:11" s="2" customFormat="1" x14ac:dyDescent="0.25">
      <c r="A306" s="4"/>
      <c r="B306" s="4"/>
      <c r="D306" s="59"/>
      <c r="F306" s="4"/>
      <c r="G306" s="4"/>
      <c r="H306" s="4"/>
      <c r="I306" s="4"/>
      <c r="J306" s="4"/>
      <c r="K306" s="4"/>
    </row>
    <row r="307" spans="1:11" s="2" customFormat="1" x14ac:dyDescent="0.25">
      <c r="A307" s="4"/>
      <c r="B307" s="4"/>
      <c r="D307" s="59"/>
      <c r="F307" s="4"/>
      <c r="G307" s="4"/>
      <c r="H307" s="4"/>
      <c r="I307" s="4"/>
      <c r="J307" s="4"/>
      <c r="K307" s="4"/>
    </row>
    <row r="308" spans="1:11" s="2" customFormat="1" x14ac:dyDescent="0.25">
      <c r="A308" s="4"/>
      <c r="B308" s="4"/>
      <c r="D308" s="59"/>
      <c r="F308" s="4"/>
      <c r="G308" s="4"/>
      <c r="H308" s="4"/>
      <c r="I308" s="4"/>
      <c r="J308" s="4"/>
      <c r="K308" s="4"/>
    </row>
    <row r="309" spans="1:11" s="2" customFormat="1" x14ac:dyDescent="0.25">
      <c r="A309" s="4"/>
      <c r="B309" s="4"/>
      <c r="D309" s="59"/>
      <c r="F309" s="4"/>
      <c r="G309" s="4"/>
      <c r="H309" s="4"/>
      <c r="I309" s="4"/>
      <c r="J309" s="4"/>
      <c r="K309" s="4"/>
    </row>
    <row r="310" spans="1:11" s="2" customFormat="1" x14ac:dyDescent="0.25">
      <c r="A310" s="4"/>
      <c r="B310" s="4"/>
      <c r="D310" s="59"/>
      <c r="F310" s="4"/>
      <c r="G310" s="4"/>
      <c r="H310" s="4"/>
      <c r="I310" s="4"/>
      <c r="J310" s="4"/>
      <c r="K310" s="4"/>
    </row>
    <row r="311" spans="1:11" s="2" customFormat="1" x14ac:dyDescent="0.25">
      <c r="A311" s="4"/>
      <c r="B311" s="4"/>
      <c r="D311" s="59"/>
      <c r="F311" s="4"/>
      <c r="G311" s="4"/>
      <c r="H311" s="4"/>
      <c r="I311" s="4"/>
      <c r="J311" s="4"/>
      <c r="K311" s="4"/>
    </row>
    <row r="312" spans="1:11" s="2" customFormat="1" x14ac:dyDescent="0.25">
      <c r="A312" s="4"/>
      <c r="B312" s="4"/>
      <c r="D312" s="59"/>
      <c r="F312" s="4"/>
      <c r="G312" s="4"/>
      <c r="H312" s="4"/>
      <c r="I312" s="4"/>
      <c r="J312" s="4"/>
      <c r="K312" s="4"/>
    </row>
    <row r="313" spans="1:11" s="2" customFormat="1" x14ac:dyDescent="0.25">
      <c r="A313" s="4"/>
      <c r="B313" s="4"/>
      <c r="D313" s="59"/>
      <c r="F313" s="4"/>
      <c r="G313" s="4"/>
      <c r="H313" s="4"/>
      <c r="I313" s="4"/>
      <c r="J313" s="4"/>
      <c r="K313" s="4"/>
    </row>
    <row r="314" spans="1:11" s="2" customFormat="1" x14ac:dyDescent="0.25">
      <c r="A314" s="4"/>
      <c r="B314" s="4"/>
      <c r="D314" s="59"/>
      <c r="F314" s="4"/>
      <c r="G314" s="4"/>
      <c r="H314" s="4"/>
      <c r="I314" s="4"/>
      <c r="J314" s="4"/>
      <c r="K314" s="4"/>
    </row>
    <row r="315" spans="1:11" s="2" customFormat="1" x14ac:dyDescent="0.25">
      <c r="A315" s="4"/>
      <c r="B315" s="4"/>
      <c r="D315" s="59"/>
      <c r="F315" s="4"/>
      <c r="G315" s="4"/>
      <c r="H315" s="4"/>
      <c r="I315" s="4"/>
      <c r="J315" s="4"/>
      <c r="K315" s="4"/>
    </row>
    <row r="316" spans="1:11" s="2" customFormat="1" x14ac:dyDescent="0.25">
      <c r="A316" s="4"/>
      <c r="B316" s="4"/>
      <c r="D316" s="59"/>
      <c r="F316" s="4"/>
      <c r="G316" s="4"/>
      <c r="H316" s="4"/>
      <c r="I316" s="4"/>
      <c r="J316" s="4"/>
      <c r="K316" s="4"/>
    </row>
    <row r="317" spans="1:11" s="2" customFormat="1" x14ac:dyDescent="0.25">
      <c r="A317" s="4"/>
      <c r="B317" s="4"/>
      <c r="D317" s="59"/>
      <c r="F317" s="4"/>
      <c r="G317" s="4"/>
      <c r="H317" s="4"/>
      <c r="I317" s="4"/>
      <c r="J317" s="4"/>
      <c r="K317" s="4"/>
    </row>
    <row r="318" spans="1:11" s="2" customFormat="1" x14ac:dyDescent="0.25">
      <c r="A318" s="4"/>
      <c r="B318" s="4"/>
      <c r="D318" s="59"/>
      <c r="F318" s="4"/>
      <c r="G318" s="4"/>
      <c r="H318" s="4"/>
      <c r="I318" s="4"/>
      <c r="J318" s="4"/>
      <c r="K318" s="4"/>
    </row>
    <row r="319" spans="1:11" s="2" customFormat="1" x14ac:dyDescent="0.25">
      <c r="A319" s="4"/>
      <c r="B319" s="4"/>
      <c r="D319" s="59"/>
      <c r="F319" s="4"/>
      <c r="G319" s="4"/>
      <c r="H319" s="4"/>
      <c r="I319" s="4"/>
      <c r="J319" s="4"/>
      <c r="K319" s="4"/>
    </row>
    <row r="320" spans="1:11" s="2" customFormat="1" x14ac:dyDescent="0.25">
      <c r="A320" s="4"/>
      <c r="B320" s="4"/>
      <c r="D320" s="59"/>
      <c r="F320" s="4"/>
      <c r="G320" s="4"/>
      <c r="H320" s="4"/>
      <c r="I320" s="4"/>
      <c r="J320" s="4"/>
      <c r="K320" s="4"/>
    </row>
    <row r="321" spans="1:11" s="2" customFormat="1" x14ac:dyDescent="0.25">
      <c r="A321" s="4"/>
      <c r="B321" s="4"/>
      <c r="D321" s="59"/>
      <c r="F321" s="4"/>
      <c r="G321" s="4"/>
      <c r="H321" s="4"/>
      <c r="I321" s="4"/>
      <c r="J321" s="4"/>
      <c r="K321" s="4"/>
    </row>
    <row r="322" spans="1:11" s="2" customFormat="1" x14ac:dyDescent="0.25">
      <c r="A322" s="4"/>
      <c r="B322" s="4"/>
      <c r="D322" s="59"/>
      <c r="F322" s="4"/>
      <c r="G322" s="4"/>
      <c r="H322" s="4"/>
      <c r="I322" s="4"/>
      <c r="J322" s="4"/>
      <c r="K322" s="4"/>
    </row>
    <row r="323" spans="1:11" s="2" customFormat="1" x14ac:dyDescent="0.25">
      <c r="A323" s="4"/>
      <c r="B323" s="4"/>
      <c r="D323" s="59"/>
      <c r="F323" s="4"/>
      <c r="G323" s="4"/>
      <c r="H323" s="4"/>
      <c r="I323" s="4"/>
      <c r="J323" s="4"/>
      <c r="K323" s="4"/>
    </row>
    <row r="324" spans="1:11" s="2" customFormat="1" x14ac:dyDescent="0.25">
      <c r="A324" s="4"/>
      <c r="B324" s="4"/>
      <c r="D324" s="59"/>
      <c r="F324" s="4"/>
      <c r="G324" s="4"/>
      <c r="H324" s="4"/>
      <c r="I324" s="4"/>
      <c r="J324" s="4"/>
      <c r="K324" s="4"/>
    </row>
    <row r="325" spans="1:11" s="2" customFormat="1" x14ac:dyDescent="0.25">
      <c r="A325" s="4"/>
      <c r="B325" s="4"/>
      <c r="D325" s="59"/>
      <c r="F325" s="4"/>
      <c r="G325" s="4"/>
      <c r="H325" s="4"/>
      <c r="I325" s="4"/>
      <c r="J325" s="4"/>
      <c r="K325" s="4"/>
    </row>
    <row r="326" spans="1:11" s="2" customFormat="1" x14ac:dyDescent="0.25">
      <c r="A326" s="4"/>
      <c r="B326" s="4"/>
      <c r="D326" s="59"/>
      <c r="F326" s="4"/>
      <c r="G326" s="4"/>
      <c r="H326" s="4"/>
      <c r="I326" s="4"/>
      <c r="J326" s="4"/>
      <c r="K326" s="4"/>
    </row>
    <row r="327" spans="1:11" s="2" customFormat="1" x14ac:dyDescent="0.25">
      <c r="A327" s="4"/>
      <c r="B327" s="4"/>
      <c r="D327" s="59"/>
      <c r="F327" s="4"/>
      <c r="G327" s="4"/>
      <c r="H327" s="4"/>
      <c r="I327" s="4"/>
      <c r="J327" s="4"/>
      <c r="K327" s="4"/>
    </row>
    <row r="328" spans="1:11" s="2" customFormat="1" x14ac:dyDescent="0.25">
      <c r="A328" s="4"/>
      <c r="B328" s="4"/>
      <c r="D328" s="59"/>
      <c r="F328" s="4"/>
      <c r="G328" s="4"/>
      <c r="H328" s="4"/>
      <c r="I328" s="4"/>
      <c r="J328" s="4"/>
      <c r="K328" s="4"/>
    </row>
    <row r="329" spans="1:11" s="2" customFormat="1" x14ac:dyDescent="0.25">
      <c r="A329" s="4"/>
      <c r="B329" s="4"/>
      <c r="D329" s="59"/>
      <c r="F329" s="4"/>
      <c r="G329" s="4"/>
      <c r="H329" s="4"/>
      <c r="I329" s="4"/>
      <c r="J329" s="4"/>
      <c r="K329" s="4"/>
    </row>
    <row r="330" spans="1:11" s="2" customFormat="1" x14ac:dyDescent="0.25">
      <c r="A330" s="4"/>
      <c r="B330" s="4"/>
      <c r="D330" s="59"/>
      <c r="F330" s="4"/>
      <c r="G330" s="4"/>
      <c r="H330" s="4"/>
      <c r="I330" s="4"/>
      <c r="J330" s="4"/>
      <c r="K330" s="4"/>
    </row>
    <row r="331" spans="1:11" s="2" customFormat="1" x14ac:dyDescent="0.25">
      <c r="A331" s="4"/>
      <c r="B331" s="4"/>
      <c r="D331" s="59"/>
      <c r="F331" s="4"/>
      <c r="G331" s="4"/>
      <c r="H331" s="4"/>
      <c r="I331" s="4"/>
      <c r="J331" s="4"/>
      <c r="K331" s="4"/>
    </row>
    <row r="332" spans="1:11" s="2" customFormat="1" x14ac:dyDescent="0.25">
      <c r="A332" s="4"/>
      <c r="B332" s="4"/>
      <c r="D332" s="59"/>
      <c r="F332" s="4"/>
      <c r="G332" s="4"/>
      <c r="H332" s="4"/>
      <c r="I332" s="4"/>
      <c r="J332" s="4"/>
      <c r="K332" s="4"/>
    </row>
    <row r="333" spans="1:11" s="2" customFormat="1" x14ac:dyDescent="0.25">
      <c r="A333" s="4"/>
      <c r="B333" s="4"/>
      <c r="D333" s="59"/>
      <c r="F333" s="4"/>
      <c r="G333" s="4"/>
      <c r="H333" s="4"/>
      <c r="I333" s="4"/>
      <c r="J333" s="4"/>
      <c r="K333" s="4"/>
    </row>
    <row r="334" spans="1:11" s="2" customFormat="1" x14ac:dyDescent="0.25">
      <c r="A334" s="4"/>
      <c r="B334" s="4"/>
      <c r="D334" s="59"/>
      <c r="F334" s="4"/>
      <c r="G334" s="4"/>
      <c r="H334" s="4"/>
      <c r="I334" s="4"/>
      <c r="J334" s="4"/>
      <c r="K334" s="4"/>
    </row>
    <row r="335" spans="1:11" s="2" customFormat="1" x14ac:dyDescent="0.25">
      <c r="A335" s="4"/>
      <c r="B335" s="4"/>
      <c r="D335" s="59"/>
      <c r="F335" s="4"/>
      <c r="G335" s="4"/>
      <c r="H335" s="4"/>
      <c r="I335" s="4"/>
      <c r="J335" s="4"/>
      <c r="K335" s="4"/>
    </row>
    <row r="336" spans="1:11" s="2" customFormat="1" x14ac:dyDescent="0.25">
      <c r="A336" s="4"/>
      <c r="B336" s="4"/>
      <c r="D336" s="59"/>
      <c r="F336" s="4"/>
      <c r="G336" s="4"/>
      <c r="H336" s="4"/>
      <c r="I336" s="4"/>
      <c r="J336" s="4"/>
      <c r="K336" s="4"/>
    </row>
  </sheetData>
  <mergeCells count="15">
    <mergeCell ref="E189:F189"/>
    <mergeCell ref="A193:B193"/>
    <mergeCell ref="A187:B187"/>
    <mergeCell ref="A6:B6"/>
    <mergeCell ref="A145:B145"/>
    <mergeCell ref="A177:B177"/>
    <mergeCell ref="A189:A190"/>
    <mergeCell ref="B189:B190"/>
    <mergeCell ref="C189:D189"/>
    <mergeCell ref="A1:F1"/>
    <mergeCell ref="A4:A5"/>
    <mergeCell ref="B4:B5"/>
    <mergeCell ref="C4:D4"/>
    <mergeCell ref="E4:F4"/>
    <mergeCell ref="A2:F2"/>
  </mergeCells>
  <phoneticPr fontId="0" type="noConversion"/>
  <pageMargins left="0.24" right="0.24" top="0.25" bottom="0.35" header="0.2" footer="0.2"/>
  <pageSetup paperSize="9" scale="70" firstPageNumber="1412" orientation="portrait" useFirstPageNumber="1" r:id="rId1"/>
  <headerFooter>
    <oddFooter>&amp;L&amp;"GHEA Grapalat,Regular"&amp;8Հայաստանի Հանրապետության ֆինանսների նախարարություն&amp;R&amp;"GHEA Grapalat,Regular"&amp;8&amp;F &amp;P էջ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94"/>
  <sheetViews>
    <sheetView topLeftCell="A71" workbookViewId="0">
      <selection activeCell="D86" sqref="D86"/>
    </sheetView>
  </sheetViews>
  <sheetFormatPr defaultRowHeight="12.75" customHeight="1" x14ac:dyDescent="0.3"/>
  <cols>
    <col min="1" max="1" width="18.28515625" style="95" customWidth="1"/>
    <col min="2" max="2" width="16.28515625" style="95" customWidth="1"/>
    <col min="3" max="3" width="18.5703125" style="95" customWidth="1"/>
    <col min="4" max="4" width="16.5703125" style="95" customWidth="1"/>
    <col min="5" max="5" width="16.140625" style="95" customWidth="1"/>
    <col min="6" max="6" width="16.42578125" style="95" customWidth="1"/>
    <col min="7" max="7" width="20" style="95" customWidth="1"/>
    <col min="8" max="8" width="19.42578125" style="95" customWidth="1"/>
    <col min="9" max="16384" width="9.140625" style="95"/>
  </cols>
  <sheetData>
    <row r="1" spans="1:10" s="89" customFormat="1" ht="22.5" customHeight="1" x14ac:dyDescent="0.35">
      <c r="A1" s="85"/>
      <c r="B1" s="86" t="s">
        <v>188</v>
      </c>
      <c r="C1" s="87"/>
      <c r="D1" s="87"/>
      <c r="E1" s="87"/>
      <c r="F1" s="87"/>
      <c r="G1" s="87"/>
      <c r="H1" s="88"/>
      <c r="I1" s="88"/>
    </row>
    <row r="2" spans="1:10" ht="12.75" customHeight="1" x14ac:dyDescent="0.3">
      <c r="A2" s="90">
        <v>42369</v>
      </c>
      <c r="B2" s="91" t="s">
        <v>189</v>
      </c>
      <c r="C2" s="91"/>
      <c r="D2" s="92"/>
      <c r="E2" s="92"/>
      <c r="F2" s="92"/>
      <c r="G2" s="93"/>
      <c r="H2" s="94"/>
      <c r="I2" s="94"/>
      <c r="J2" s="89"/>
    </row>
    <row r="3" spans="1:10" ht="17.25" customHeight="1" x14ac:dyDescent="0.3">
      <c r="A3" s="96"/>
      <c r="B3" s="97" t="s">
        <v>190</v>
      </c>
      <c r="C3" s="97" t="s">
        <v>191</v>
      </c>
      <c r="D3" s="97" t="s">
        <v>192</v>
      </c>
      <c r="E3" s="97" t="s">
        <v>193</v>
      </c>
      <c r="F3" s="97" t="s">
        <v>194</v>
      </c>
      <c r="G3" s="97" t="s">
        <v>195</v>
      </c>
      <c r="H3" s="98"/>
      <c r="I3" s="98"/>
      <c r="J3" s="89"/>
    </row>
    <row r="4" spans="1:10" ht="12.75" customHeight="1" x14ac:dyDescent="0.3">
      <c r="A4" s="99" t="s">
        <v>196</v>
      </c>
      <c r="B4" s="100">
        <v>1000</v>
      </c>
      <c r="C4" s="100">
        <v>1500</v>
      </c>
      <c r="D4" s="100">
        <v>5000</v>
      </c>
      <c r="E4" s="100">
        <v>5000</v>
      </c>
      <c r="F4" s="100">
        <v>9000</v>
      </c>
      <c r="G4" s="101">
        <v>21500</v>
      </c>
      <c r="H4" s="102"/>
      <c r="I4" s="102"/>
      <c r="J4" s="89"/>
    </row>
    <row r="5" spans="1:10" ht="17.25" customHeight="1" x14ac:dyDescent="0.3">
      <c r="A5" s="99" t="s">
        <v>197</v>
      </c>
      <c r="B5" s="100">
        <v>989.99928699999998</v>
      </c>
      <c r="C5" s="100">
        <v>1458.4209719999999</v>
      </c>
      <c r="D5" s="100">
        <v>4716.7248790000003</v>
      </c>
      <c r="E5" s="100">
        <v>4573.1366129999997</v>
      </c>
      <c r="F5" s="100">
        <v>7968.3475959999996</v>
      </c>
      <c r="G5" s="101">
        <v>19706.629346999998</v>
      </c>
      <c r="H5" s="102"/>
      <c r="I5" s="102"/>
      <c r="J5" s="89"/>
    </row>
    <row r="6" spans="1:10" ht="18" customHeight="1" x14ac:dyDescent="0.3">
      <c r="A6" s="99" t="s">
        <v>198</v>
      </c>
      <c r="B6" s="100">
        <v>10.000713000000019</v>
      </c>
      <c r="C6" s="100">
        <v>41.579028000000108</v>
      </c>
      <c r="D6" s="100">
        <v>283.27512099999967</v>
      </c>
      <c r="E6" s="100">
        <v>426.86338700000033</v>
      </c>
      <c r="F6" s="100">
        <v>1031.6524040000004</v>
      </c>
      <c r="G6" s="101">
        <v>1793.3706530000004</v>
      </c>
      <c r="H6" s="103"/>
      <c r="I6" s="103"/>
      <c r="J6" s="89"/>
    </row>
    <row r="7" spans="1:10" ht="18" customHeight="1" x14ac:dyDescent="0.3">
      <c r="A7" s="99" t="s">
        <v>199</v>
      </c>
      <c r="B7" s="100">
        <v>0.103904</v>
      </c>
      <c r="C7" s="104">
        <v>0.11278866666666666</v>
      </c>
      <c r="D7" s="104">
        <v>0.118797</v>
      </c>
      <c r="E7" s="104">
        <v>0.1230956</v>
      </c>
      <c r="F7" s="104">
        <v>0.12809961111111112</v>
      </c>
      <c r="G7" s="105">
        <v>0.12257890697674419</v>
      </c>
      <c r="H7" s="106"/>
      <c r="I7" s="106"/>
      <c r="J7" s="89"/>
    </row>
    <row r="8" spans="1:10" ht="12.75" customHeight="1" x14ac:dyDescent="0.3">
      <c r="A8" s="99" t="s">
        <v>200</v>
      </c>
      <c r="B8" s="107">
        <v>4.6511627906976744E-2</v>
      </c>
      <c r="C8" s="107">
        <v>6.9767441860465115E-2</v>
      </c>
      <c r="D8" s="108">
        <v>0.23255813953488372</v>
      </c>
      <c r="E8" s="107">
        <v>0.23255813953488372</v>
      </c>
      <c r="F8" s="107">
        <v>0.41860465116279072</v>
      </c>
      <c r="G8" s="107">
        <v>1</v>
      </c>
      <c r="H8" s="109"/>
      <c r="I8" s="109"/>
      <c r="J8" s="89"/>
    </row>
    <row r="9" spans="1:10" ht="12.75" customHeight="1" x14ac:dyDescent="0.3">
      <c r="A9" s="110"/>
      <c r="B9" s="111"/>
      <c r="C9" s="111"/>
      <c r="D9" s="111"/>
      <c r="E9" s="111"/>
      <c r="F9" s="111"/>
      <c r="G9" s="111"/>
      <c r="H9" s="109"/>
      <c r="I9" s="109"/>
      <c r="J9" s="89"/>
    </row>
    <row r="10" spans="1:10" ht="12.75" customHeight="1" x14ac:dyDescent="0.3">
      <c r="A10" s="90">
        <v>42369</v>
      </c>
      <c r="B10" s="91" t="s">
        <v>201</v>
      </c>
      <c r="C10" s="93"/>
      <c r="D10" s="92"/>
      <c r="E10" s="92"/>
      <c r="F10" s="92"/>
      <c r="G10" s="93"/>
      <c r="H10" s="112"/>
      <c r="I10" s="112"/>
      <c r="J10" s="89"/>
    </row>
    <row r="11" spans="1:10" ht="16.5" customHeight="1" x14ac:dyDescent="0.3">
      <c r="A11" s="96"/>
      <c r="B11" s="97" t="s">
        <v>202</v>
      </c>
      <c r="C11" s="97" t="s">
        <v>203</v>
      </c>
      <c r="D11" s="97" t="s">
        <v>204</v>
      </c>
      <c r="E11" s="97" t="s">
        <v>205</v>
      </c>
      <c r="F11" s="97" t="s">
        <v>206</v>
      </c>
      <c r="G11" s="97" t="s">
        <v>195</v>
      </c>
      <c r="H11" s="113"/>
      <c r="I11" s="113"/>
      <c r="J11" s="89"/>
    </row>
    <row r="12" spans="1:10" ht="15.75" customHeight="1" x14ac:dyDescent="0.3">
      <c r="A12" s="99" t="s">
        <v>196</v>
      </c>
      <c r="B12" s="100">
        <v>7000</v>
      </c>
      <c r="C12" s="100">
        <v>4500</v>
      </c>
      <c r="D12" s="100">
        <v>4500</v>
      </c>
      <c r="E12" s="100">
        <v>3500</v>
      </c>
      <c r="F12" s="100">
        <v>2000</v>
      </c>
      <c r="G12" s="101">
        <v>21500</v>
      </c>
      <c r="H12" s="102"/>
      <c r="I12" s="102"/>
      <c r="J12" s="89"/>
    </row>
    <row r="13" spans="1:10" ht="17.25" customHeight="1" x14ac:dyDescent="0.3">
      <c r="A13" s="99" t="s">
        <v>197</v>
      </c>
      <c r="B13" s="100">
        <v>6464.8920710000002</v>
      </c>
      <c r="C13" s="100">
        <v>4187.8373369999999</v>
      </c>
      <c r="D13" s="100">
        <v>4112.3607540000003</v>
      </c>
      <c r="E13" s="100">
        <v>3163.7740910000002</v>
      </c>
      <c r="F13" s="100">
        <v>1777.7650940000001</v>
      </c>
      <c r="G13" s="101">
        <v>19706.629346999998</v>
      </c>
      <c r="H13" s="102"/>
      <c r="I13" s="102"/>
      <c r="J13" s="89"/>
    </row>
    <row r="14" spans="1:10" ht="15" customHeight="1" x14ac:dyDescent="0.3">
      <c r="A14" s="99" t="s">
        <v>198</v>
      </c>
      <c r="B14" s="100">
        <v>535.10792900000001</v>
      </c>
      <c r="C14" s="100">
        <v>312.16266300000001</v>
      </c>
      <c r="D14" s="100">
        <v>387.63924600000001</v>
      </c>
      <c r="E14" s="100">
        <v>336.225909</v>
      </c>
      <c r="F14" s="100">
        <v>222.234906</v>
      </c>
      <c r="G14" s="101">
        <v>1793.3706529999999</v>
      </c>
      <c r="H14" s="93"/>
      <c r="I14" s="93"/>
      <c r="J14" s="89"/>
    </row>
    <row r="15" spans="1:10" ht="12.75" customHeight="1" x14ac:dyDescent="0.3">
      <c r="A15" s="99" t="s">
        <v>199</v>
      </c>
      <c r="B15" s="104">
        <v>0.12512428571428572</v>
      </c>
      <c r="C15" s="104">
        <v>0.12000233333333332</v>
      </c>
      <c r="D15" s="104">
        <v>0.12040766666666666</v>
      </c>
      <c r="E15" s="104">
        <v>0.122989</v>
      </c>
      <c r="F15" s="104">
        <v>0.12363499999999999</v>
      </c>
      <c r="G15" s="104">
        <v>0.12257890697674419</v>
      </c>
      <c r="H15" s="106"/>
      <c r="I15" s="106"/>
      <c r="J15" s="89"/>
    </row>
    <row r="16" spans="1:10" ht="12.75" customHeight="1" x14ac:dyDescent="0.3">
      <c r="A16" s="99" t="s">
        <v>200</v>
      </c>
      <c r="B16" s="107">
        <v>0.32558139534883723</v>
      </c>
      <c r="C16" s="107">
        <v>0.20930232558139536</v>
      </c>
      <c r="D16" s="107">
        <v>0.20930232558139536</v>
      </c>
      <c r="E16" s="107">
        <v>0.16279069767441862</v>
      </c>
      <c r="F16" s="107">
        <v>9.3023255813953487E-2</v>
      </c>
      <c r="G16" s="107">
        <v>1</v>
      </c>
      <c r="H16" s="109"/>
      <c r="I16" s="109"/>
      <c r="J16" s="89"/>
    </row>
    <row r="17" spans="1:10" ht="12.75" customHeight="1" x14ac:dyDescent="0.3">
      <c r="A17" s="110"/>
      <c r="B17" s="111"/>
      <c r="C17" s="111"/>
      <c r="D17" s="111"/>
      <c r="E17" s="111"/>
      <c r="F17" s="111"/>
      <c r="G17" s="111"/>
      <c r="H17" s="109"/>
      <c r="I17" s="109"/>
      <c r="J17" s="89"/>
    </row>
    <row r="18" spans="1:10" ht="12.75" customHeight="1" x14ac:dyDescent="0.3">
      <c r="A18" s="90">
        <v>42369</v>
      </c>
      <c r="B18" s="91" t="s">
        <v>207</v>
      </c>
      <c r="C18" s="93"/>
      <c r="D18" s="92"/>
      <c r="E18" s="114"/>
      <c r="F18" s="92"/>
      <c r="G18" s="115"/>
      <c r="H18" s="93"/>
      <c r="I18" s="93"/>
      <c r="J18" s="89"/>
    </row>
    <row r="19" spans="1:10" ht="12.75" customHeight="1" x14ac:dyDescent="0.3">
      <c r="A19" s="116"/>
      <c r="B19" s="97" t="s">
        <v>208</v>
      </c>
      <c r="C19" s="97" t="s">
        <v>198</v>
      </c>
      <c r="D19" s="97" t="s">
        <v>209</v>
      </c>
      <c r="E19" s="97" t="s">
        <v>210</v>
      </c>
      <c r="F19" s="97" t="s">
        <v>211</v>
      </c>
      <c r="G19" s="97" t="s">
        <v>212</v>
      </c>
      <c r="H19" s="97" t="s">
        <v>213</v>
      </c>
      <c r="I19" s="21"/>
      <c r="J19" s="89"/>
    </row>
    <row r="20" spans="1:10" ht="12.75" customHeight="1" x14ac:dyDescent="0.3">
      <c r="A20" s="117" t="s">
        <v>190</v>
      </c>
      <c r="B20" s="8">
        <v>0</v>
      </c>
      <c r="C20" s="8">
        <v>0</v>
      </c>
      <c r="D20" s="8">
        <v>0</v>
      </c>
      <c r="E20" s="8">
        <v>1000</v>
      </c>
      <c r="F20" s="8">
        <v>989.99928699999998</v>
      </c>
      <c r="G20" s="8">
        <v>989.99928699999998</v>
      </c>
      <c r="H20" s="118">
        <v>989.99928699999998</v>
      </c>
      <c r="I20" s="20"/>
      <c r="J20" s="89"/>
    </row>
    <row r="21" spans="1:10" ht="12.75" customHeight="1" x14ac:dyDescent="0.3">
      <c r="A21" s="117" t="s">
        <v>191</v>
      </c>
      <c r="B21" s="8">
        <v>10539.171541</v>
      </c>
      <c r="C21" s="8">
        <v>349.82845900000001</v>
      </c>
      <c r="D21" s="8">
        <v>10889</v>
      </c>
      <c r="E21" s="8">
        <v>11389</v>
      </c>
      <c r="F21" s="8">
        <v>11014.915797</v>
      </c>
      <c r="G21" s="8">
        <v>125.91579699999966</v>
      </c>
      <c r="H21" s="118">
        <v>475.74425599999995</v>
      </c>
      <c r="I21" s="20"/>
      <c r="J21" s="89"/>
    </row>
    <row r="22" spans="1:10" ht="12.75" customHeight="1" x14ac:dyDescent="0.3">
      <c r="A22" s="117" t="s">
        <v>192</v>
      </c>
      <c r="B22" s="8">
        <v>9796.5699719999993</v>
      </c>
      <c r="C22" s="8">
        <v>703.43002799999999</v>
      </c>
      <c r="D22" s="8">
        <v>10500</v>
      </c>
      <c r="E22" s="8">
        <v>14000</v>
      </c>
      <c r="F22" s="8">
        <v>13065.588612</v>
      </c>
      <c r="G22" s="8">
        <v>2565.5886119999996</v>
      </c>
      <c r="H22" s="118">
        <v>3269.0186400000002</v>
      </c>
      <c r="I22" s="20"/>
      <c r="J22" s="89"/>
    </row>
    <row r="23" spans="1:10" ht="12.75" customHeight="1" x14ac:dyDescent="0.3">
      <c r="A23" s="117" t="s">
        <v>193</v>
      </c>
      <c r="B23" s="8">
        <v>10560.77234</v>
      </c>
      <c r="C23" s="8">
        <v>939.22766000000001</v>
      </c>
      <c r="D23" s="8">
        <v>11500</v>
      </c>
      <c r="E23" s="8">
        <v>12500</v>
      </c>
      <c r="F23" s="8">
        <v>11350.563217999999</v>
      </c>
      <c r="G23" s="8">
        <v>-149.43678200000068</v>
      </c>
      <c r="H23" s="118">
        <v>789.79087799999979</v>
      </c>
      <c r="I23" s="20"/>
      <c r="J23" s="89"/>
    </row>
    <row r="24" spans="1:10" ht="12.75" customHeight="1" x14ac:dyDescent="0.3">
      <c r="A24" s="117" t="s">
        <v>194</v>
      </c>
      <c r="B24" s="8">
        <v>5562.1059029999997</v>
      </c>
      <c r="C24" s="8">
        <v>437.89409699999999</v>
      </c>
      <c r="D24" s="8">
        <v>6000</v>
      </c>
      <c r="E24" s="8">
        <v>9000</v>
      </c>
      <c r="F24" s="8">
        <v>7968.3475959999996</v>
      </c>
      <c r="G24" s="8">
        <v>1968.3475959999996</v>
      </c>
      <c r="H24" s="118">
        <v>2406.2416929999999</v>
      </c>
      <c r="I24" s="20"/>
      <c r="J24" s="89"/>
    </row>
    <row r="25" spans="1:10" ht="15" customHeight="1" x14ac:dyDescent="0.3">
      <c r="A25" s="119" t="s">
        <v>187</v>
      </c>
      <c r="B25" s="8">
        <v>36458.619756</v>
      </c>
      <c r="C25" s="8">
        <v>2430.3802439999999</v>
      </c>
      <c r="D25" s="8">
        <v>38889</v>
      </c>
      <c r="E25" s="8">
        <v>47889</v>
      </c>
      <c r="F25" s="8">
        <v>44389.414509999995</v>
      </c>
      <c r="G25" s="8">
        <v>5500.4145099999987</v>
      </c>
      <c r="H25" s="118">
        <v>7930.794753999995</v>
      </c>
      <c r="I25" s="20"/>
      <c r="J25" s="89"/>
    </row>
    <row r="26" spans="1:10" ht="15" customHeight="1" x14ac:dyDescent="0.3">
      <c r="A26" s="120"/>
      <c r="B26" s="121"/>
      <c r="C26" s="122"/>
      <c r="D26" s="122"/>
      <c r="E26" s="122"/>
      <c r="F26" s="122"/>
      <c r="G26" s="122"/>
      <c r="H26" s="6"/>
      <c r="I26" s="6"/>
      <c r="J26" s="89"/>
    </row>
    <row r="27" spans="1:10" ht="12.75" customHeight="1" x14ac:dyDescent="0.3">
      <c r="A27" s="90">
        <v>42369</v>
      </c>
      <c r="B27" s="91" t="s">
        <v>214</v>
      </c>
      <c r="C27" s="93"/>
      <c r="D27" s="92"/>
      <c r="E27" s="92"/>
      <c r="F27" s="92"/>
      <c r="G27" s="93"/>
      <c r="H27" s="123"/>
      <c r="I27" s="123"/>
      <c r="J27" s="89"/>
    </row>
    <row r="28" spans="1:10" ht="20.25" customHeight="1" x14ac:dyDescent="0.3">
      <c r="A28" s="96"/>
      <c r="B28" s="97" t="s">
        <v>215</v>
      </c>
      <c r="C28" s="97" t="s">
        <v>216</v>
      </c>
      <c r="D28" s="97" t="s">
        <v>217</v>
      </c>
      <c r="E28" s="97" t="s">
        <v>218</v>
      </c>
      <c r="F28" s="97" t="s">
        <v>219</v>
      </c>
      <c r="G28" s="97" t="s">
        <v>195</v>
      </c>
      <c r="H28" s="93"/>
      <c r="I28" s="93"/>
      <c r="J28" s="89"/>
    </row>
    <row r="29" spans="1:10" ht="12.75" customHeight="1" x14ac:dyDescent="0.3">
      <c r="A29" s="99" t="s">
        <v>196</v>
      </c>
      <c r="B29" s="100">
        <v>0</v>
      </c>
      <c r="C29" s="100">
        <v>65645</v>
      </c>
      <c r="D29" s="100">
        <v>0</v>
      </c>
      <c r="E29" s="100">
        <v>88241.994999999995</v>
      </c>
      <c r="F29" s="100">
        <v>144345.93800000002</v>
      </c>
      <c r="G29" s="101">
        <v>298232.93300000002</v>
      </c>
      <c r="H29" s="124"/>
      <c r="I29" s="124"/>
      <c r="J29" s="89"/>
    </row>
    <row r="30" spans="1:10" ht="12.75" customHeight="1" x14ac:dyDescent="0.3">
      <c r="A30" s="99" t="s">
        <v>197</v>
      </c>
      <c r="B30" s="100">
        <v>0</v>
      </c>
      <c r="C30" s="100">
        <v>62441.038381999999</v>
      </c>
      <c r="D30" s="100">
        <v>0</v>
      </c>
      <c r="E30" s="100">
        <v>78638.893112999998</v>
      </c>
      <c r="F30" s="100">
        <v>124769.93863527235</v>
      </c>
      <c r="G30" s="101">
        <v>265849.87013027235</v>
      </c>
      <c r="H30" s="89"/>
      <c r="I30" s="89"/>
      <c r="J30" s="89"/>
    </row>
    <row r="31" spans="1:10" ht="12.75" customHeight="1" x14ac:dyDescent="0.3">
      <c r="A31" s="99" t="s">
        <v>198</v>
      </c>
      <c r="B31" s="100">
        <v>0</v>
      </c>
      <c r="C31" s="100">
        <v>9022.25</v>
      </c>
      <c r="D31" s="100">
        <v>0</v>
      </c>
      <c r="E31" s="100">
        <v>23299.912225</v>
      </c>
      <c r="F31" s="100">
        <v>188626.22725</v>
      </c>
      <c r="G31" s="101">
        <v>220948.389475</v>
      </c>
      <c r="H31" s="89"/>
      <c r="I31" s="89"/>
      <c r="J31" s="89"/>
    </row>
    <row r="32" spans="1:10" ht="12.75" customHeight="1" x14ac:dyDescent="0.3">
      <c r="A32" s="99" t="s">
        <v>199</v>
      </c>
      <c r="B32" s="125">
        <v>0</v>
      </c>
      <c r="C32" s="105">
        <v>0.12173120031990252</v>
      </c>
      <c r="D32" s="125">
        <v>0</v>
      </c>
      <c r="E32" s="105">
        <v>0.14105154939062745</v>
      </c>
      <c r="F32" s="105">
        <v>0.15014248724264065</v>
      </c>
      <c r="G32" s="105">
        <v>0.14119893632190511</v>
      </c>
      <c r="H32" s="126"/>
      <c r="I32" s="126"/>
      <c r="J32" s="89"/>
    </row>
    <row r="33" spans="1:10" ht="12.75" customHeight="1" x14ac:dyDescent="0.3">
      <c r="A33" s="99" t="s">
        <v>200</v>
      </c>
      <c r="B33" s="125">
        <v>0</v>
      </c>
      <c r="C33" s="107">
        <v>0.22011318247002587</v>
      </c>
      <c r="D33" s="125">
        <v>0</v>
      </c>
      <c r="E33" s="107">
        <v>0.29588279910052723</v>
      </c>
      <c r="F33" s="107">
        <v>0.48400401842944696</v>
      </c>
      <c r="G33" s="107">
        <v>1</v>
      </c>
      <c r="H33" s="112"/>
      <c r="I33" s="112"/>
      <c r="J33" s="89"/>
    </row>
    <row r="34" spans="1:10" ht="12.75" customHeight="1" x14ac:dyDescent="0.3">
      <c r="A34" s="110"/>
      <c r="B34" s="111"/>
      <c r="C34" s="127"/>
      <c r="D34" s="111"/>
      <c r="E34" s="111"/>
      <c r="F34" s="111"/>
      <c r="G34" s="112"/>
      <c r="H34" s="102"/>
      <c r="I34" s="102"/>
      <c r="J34" s="89"/>
    </row>
    <row r="35" spans="1:10" ht="12.75" customHeight="1" x14ac:dyDescent="0.3">
      <c r="A35" s="90">
        <v>42369</v>
      </c>
      <c r="B35" s="91" t="s">
        <v>220</v>
      </c>
      <c r="C35" s="93"/>
      <c r="D35" s="92"/>
      <c r="E35" s="92"/>
      <c r="F35" s="92"/>
      <c r="G35" s="93"/>
      <c r="H35" s="102"/>
      <c r="I35" s="102"/>
      <c r="J35" s="89"/>
    </row>
    <row r="36" spans="1:10" ht="12.75" customHeight="1" x14ac:dyDescent="0.3">
      <c r="A36" s="96"/>
      <c r="B36" s="97" t="s">
        <v>221</v>
      </c>
      <c r="C36" s="97" t="s">
        <v>215</v>
      </c>
      <c r="D36" s="97" t="s">
        <v>222</v>
      </c>
      <c r="E36" s="97" t="s">
        <v>223</v>
      </c>
      <c r="F36" s="97" t="s">
        <v>224</v>
      </c>
      <c r="G36" s="97" t="s">
        <v>225</v>
      </c>
      <c r="H36" s="97" t="s">
        <v>195</v>
      </c>
      <c r="I36" s="128"/>
      <c r="J36" s="89"/>
    </row>
    <row r="37" spans="1:10" ht="12.75" customHeight="1" x14ac:dyDescent="0.3">
      <c r="A37" s="99" t="s">
        <v>196</v>
      </c>
      <c r="B37" s="83">
        <v>32633.629999999997</v>
      </c>
      <c r="C37" s="83">
        <v>41391.862999999998</v>
      </c>
      <c r="D37" s="83">
        <v>66244.865999999995</v>
      </c>
      <c r="E37" s="82">
        <v>15690</v>
      </c>
      <c r="F37" s="83">
        <v>25204.186999999998</v>
      </c>
      <c r="G37" s="83">
        <v>117068.387</v>
      </c>
      <c r="H37" s="83">
        <v>298232.93300000002</v>
      </c>
      <c r="I37" s="129"/>
      <c r="J37" s="89"/>
    </row>
    <row r="38" spans="1:10" ht="12.75" customHeight="1" x14ac:dyDescent="0.3">
      <c r="A38" s="99" t="s">
        <v>197</v>
      </c>
      <c r="B38" s="83">
        <v>30931.338497745834</v>
      </c>
      <c r="C38" s="83">
        <v>38898.106733080036</v>
      </c>
      <c r="D38" s="83">
        <v>59961.497275000002</v>
      </c>
      <c r="E38" s="83">
        <v>14423.434536999999</v>
      </c>
      <c r="F38" s="83">
        <v>21855.4092510177</v>
      </c>
      <c r="G38" s="83">
        <v>99780.083836428777</v>
      </c>
      <c r="H38" s="83">
        <v>265849.87013027235</v>
      </c>
      <c r="I38" s="129"/>
      <c r="J38" s="89"/>
    </row>
    <row r="39" spans="1:10" ht="12.75" customHeight="1" x14ac:dyDescent="0.3">
      <c r="A39" s="99" t="s">
        <v>198</v>
      </c>
      <c r="B39" s="83">
        <v>30133.497495</v>
      </c>
      <c r="C39" s="83">
        <v>26493.203520000003</v>
      </c>
      <c r="D39" s="83">
        <v>21168.672760000001</v>
      </c>
      <c r="E39" s="83">
        <v>17226.778300000002</v>
      </c>
      <c r="F39" s="83">
        <v>15402.6783</v>
      </c>
      <c r="G39" s="83">
        <v>110523.5591</v>
      </c>
      <c r="H39" s="83">
        <v>220948.389475</v>
      </c>
      <c r="I39" s="129"/>
      <c r="J39" s="89"/>
    </row>
    <row r="40" spans="1:10" ht="12.75" customHeight="1" x14ac:dyDescent="0.3">
      <c r="A40" s="99" t="s">
        <v>199</v>
      </c>
      <c r="B40" s="104">
        <v>0.12866789475917945</v>
      </c>
      <c r="C40" s="104">
        <v>0.13006529698723635</v>
      </c>
      <c r="D40" s="104">
        <v>0.13842530766103447</v>
      </c>
      <c r="E40" s="130">
        <v>0.11076645697896749</v>
      </c>
      <c r="F40" s="104">
        <v>0.14691629562992856</v>
      </c>
      <c r="G40" s="104">
        <v>0.15304584350294326</v>
      </c>
      <c r="H40" s="131">
        <v>0.14119893632190511</v>
      </c>
      <c r="I40" s="132"/>
      <c r="J40" s="89"/>
    </row>
    <row r="41" spans="1:10" ht="12.75" customHeight="1" x14ac:dyDescent="0.3">
      <c r="A41" s="99" t="s">
        <v>200</v>
      </c>
      <c r="B41" s="133">
        <v>0.10942329430800989</v>
      </c>
      <c r="C41" s="133">
        <v>0.13879038301916843</v>
      </c>
      <c r="D41" s="133">
        <v>0.22212458340407359</v>
      </c>
      <c r="E41" s="133">
        <v>5.2609883966101084E-2</v>
      </c>
      <c r="F41" s="133">
        <v>8.4511749746967069E-2</v>
      </c>
      <c r="G41" s="133">
        <v>0.39254010555567986</v>
      </c>
      <c r="H41" s="133">
        <v>0.99999999999999989</v>
      </c>
      <c r="I41" s="111"/>
      <c r="J41" s="89"/>
    </row>
    <row r="42" spans="1:10" ht="12.75" customHeight="1" x14ac:dyDescent="0.3">
      <c r="A42" s="110"/>
      <c r="B42" s="134"/>
      <c r="C42" s="135"/>
      <c r="D42" s="136"/>
      <c r="E42" s="136"/>
      <c r="F42" s="136"/>
      <c r="G42" s="111"/>
      <c r="H42" s="102"/>
      <c r="I42" s="102"/>
      <c r="J42" s="89"/>
    </row>
    <row r="43" spans="1:10" ht="12.75" customHeight="1" x14ac:dyDescent="0.3">
      <c r="A43" s="90">
        <v>42369</v>
      </c>
      <c r="B43" s="91" t="s">
        <v>226</v>
      </c>
      <c r="C43" s="93"/>
      <c r="D43" s="137"/>
      <c r="E43" s="91"/>
      <c r="F43" s="93"/>
      <c r="G43" s="137"/>
      <c r="H43" s="138"/>
      <c r="I43" s="138"/>
      <c r="J43" s="89"/>
    </row>
    <row r="44" spans="1:10" ht="12.75" customHeight="1" x14ac:dyDescent="0.3">
      <c r="A44" s="116"/>
      <c r="B44" s="139" t="s">
        <v>227</v>
      </c>
      <c r="C44" s="99" t="s">
        <v>198</v>
      </c>
      <c r="D44" s="139" t="s">
        <v>195</v>
      </c>
      <c r="E44" s="119" t="s">
        <v>210</v>
      </c>
      <c r="F44" s="140" t="s">
        <v>211</v>
      </c>
      <c r="G44" s="140" t="s">
        <v>212</v>
      </c>
      <c r="H44" s="141" t="s">
        <v>213</v>
      </c>
      <c r="I44" s="21"/>
      <c r="J44" s="89"/>
    </row>
    <row r="45" spans="1:10" ht="12.75" customHeight="1" x14ac:dyDescent="0.3">
      <c r="A45" s="117" t="s">
        <v>215</v>
      </c>
      <c r="B45" s="8">
        <v>0</v>
      </c>
      <c r="C45" s="8">
        <v>0</v>
      </c>
      <c r="D45" s="8">
        <v>0</v>
      </c>
      <c r="E45" s="8">
        <v>0</v>
      </c>
      <c r="F45" s="8"/>
      <c r="G45" s="8">
        <v>0</v>
      </c>
      <c r="H45" s="118">
        <v>0</v>
      </c>
      <c r="I45" s="20"/>
      <c r="J45" s="89"/>
    </row>
    <row r="46" spans="1:10" ht="12.75" customHeight="1" x14ac:dyDescent="0.3">
      <c r="A46" s="117" t="s">
        <v>222</v>
      </c>
      <c r="B46" s="8">
        <v>25200</v>
      </c>
      <c r="C46" s="8">
        <v>5909.0196930000002</v>
      </c>
      <c r="D46" s="8">
        <v>31109.019693000002</v>
      </c>
      <c r="E46" s="8">
        <v>31000</v>
      </c>
      <c r="F46" s="8">
        <v>28153.167158</v>
      </c>
      <c r="G46" s="8">
        <v>-2955.8525350000018</v>
      </c>
      <c r="H46" s="118">
        <v>2953.1671580000002</v>
      </c>
      <c r="I46" s="20"/>
      <c r="J46" s="89"/>
    </row>
    <row r="47" spans="1:10" ht="12.75" customHeight="1" x14ac:dyDescent="0.3">
      <c r="A47" s="117" t="s">
        <v>223</v>
      </c>
      <c r="B47" s="8">
        <v>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118">
        <v>0</v>
      </c>
      <c r="I47" s="20"/>
      <c r="J47" s="89"/>
    </row>
    <row r="48" spans="1:10" ht="12.75" customHeight="1" x14ac:dyDescent="0.3">
      <c r="A48" s="117" t="s">
        <v>224</v>
      </c>
      <c r="B48" s="8">
        <v>29687.505000000001</v>
      </c>
      <c r="C48" s="8">
        <v>10235.552577</v>
      </c>
      <c r="D48" s="8">
        <v>39923.057577</v>
      </c>
      <c r="E48" s="8">
        <v>26930</v>
      </c>
      <c r="F48" s="8">
        <v>23011.009657999999</v>
      </c>
      <c r="G48" s="8">
        <v>-16912.047919000001</v>
      </c>
      <c r="H48" s="118">
        <v>-6676.495342000002</v>
      </c>
      <c r="I48" s="20"/>
      <c r="J48" s="89"/>
    </row>
    <row r="49" spans="1:10" ht="12.75" customHeight="1" x14ac:dyDescent="0.3">
      <c r="A49" s="142" t="s">
        <v>219</v>
      </c>
      <c r="B49" s="8">
        <v>19237.847000000002</v>
      </c>
      <c r="C49" s="8">
        <v>13427.212900999999</v>
      </c>
      <c r="D49" s="8">
        <v>32665.059901000001</v>
      </c>
      <c r="E49" s="8">
        <v>38113</v>
      </c>
      <c r="F49" s="8">
        <v>30634.305784</v>
      </c>
      <c r="G49" s="8">
        <v>-2030.7541170000004</v>
      </c>
      <c r="H49" s="118">
        <v>11396.458783999999</v>
      </c>
      <c r="I49" s="20"/>
      <c r="J49" s="89"/>
    </row>
    <row r="50" spans="1:10" ht="12.75" customHeight="1" x14ac:dyDescent="0.3">
      <c r="A50" s="119" t="s">
        <v>187</v>
      </c>
      <c r="B50" s="8">
        <v>74125.352000000014</v>
      </c>
      <c r="C50" s="8">
        <v>29571.785171</v>
      </c>
      <c r="D50" s="8">
        <v>103697.13717100001</v>
      </c>
      <c r="E50" s="8">
        <v>96043</v>
      </c>
      <c r="F50" s="8">
        <v>81798.482600000003</v>
      </c>
      <c r="G50" s="8">
        <v>-21898.654571000003</v>
      </c>
      <c r="H50" s="118">
        <v>7673.1305999999895</v>
      </c>
      <c r="I50" s="20"/>
      <c r="J50" s="89"/>
    </row>
    <row r="51" spans="1:10" ht="12.75" customHeight="1" x14ac:dyDescent="0.3">
      <c r="A51" s="90">
        <v>42369</v>
      </c>
      <c r="B51" s="91" t="s">
        <v>228</v>
      </c>
      <c r="C51" s="93"/>
      <c r="D51" s="92"/>
      <c r="E51" s="92"/>
      <c r="F51" s="92"/>
      <c r="G51" s="93"/>
      <c r="H51" s="102"/>
      <c r="I51" s="102"/>
      <c r="J51" s="89"/>
    </row>
    <row r="52" spans="1:10" ht="12.75" customHeight="1" x14ac:dyDescent="0.3">
      <c r="A52" s="96"/>
      <c r="B52" s="97" t="s">
        <v>221</v>
      </c>
      <c r="C52" s="97" t="s">
        <v>215</v>
      </c>
      <c r="D52" s="97" t="s">
        <v>222</v>
      </c>
      <c r="E52" s="97" t="s">
        <v>195</v>
      </c>
      <c r="F52" s="89"/>
      <c r="G52" s="93"/>
      <c r="H52" s="89"/>
      <c r="I52" s="89"/>
      <c r="J52" s="89"/>
    </row>
    <row r="53" spans="1:10" ht="12.75" customHeight="1" x14ac:dyDescent="0.3">
      <c r="A53" s="99" t="s">
        <v>196</v>
      </c>
      <c r="B53" s="143">
        <v>386.47899999999998</v>
      </c>
      <c r="C53" s="143">
        <v>153.11500000000001</v>
      </c>
      <c r="D53" s="143">
        <v>493.25400000000002</v>
      </c>
      <c r="E53" s="143">
        <v>1032.848</v>
      </c>
      <c r="F53" s="124"/>
      <c r="G53" s="102"/>
      <c r="H53" s="124"/>
      <c r="I53" s="124"/>
      <c r="J53" s="89"/>
    </row>
    <row r="54" spans="1:10" ht="12.75" customHeight="1" x14ac:dyDescent="0.3">
      <c r="A54" s="99" t="s">
        <v>197</v>
      </c>
      <c r="B54" s="143">
        <v>387.23399429999995</v>
      </c>
      <c r="C54" s="143">
        <v>153.75920149999999</v>
      </c>
      <c r="D54" s="143">
        <v>494.53623669999996</v>
      </c>
      <c r="E54" s="143">
        <v>1035.5294325</v>
      </c>
      <c r="F54" s="89"/>
      <c r="G54" s="93"/>
      <c r="H54" s="89"/>
      <c r="I54" s="89"/>
      <c r="J54" s="89"/>
    </row>
    <row r="55" spans="1:10" ht="12.75" customHeight="1" x14ac:dyDescent="0.3">
      <c r="A55" s="99" t="s">
        <v>198</v>
      </c>
      <c r="B55" s="143">
        <v>28.020495</v>
      </c>
      <c r="C55" s="143">
        <v>29.36864125</v>
      </c>
      <c r="D55" s="143">
        <v>112.047095</v>
      </c>
      <c r="E55" s="143">
        <v>169.43623124999999</v>
      </c>
      <c r="F55" s="89"/>
      <c r="G55" s="94"/>
      <c r="H55" s="89"/>
      <c r="I55" s="89"/>
      <c r="J55" s="89"/>
    </row>
    <row r="56" spans="1:10" ht="12.75" customHeight="1" x14ac:dyDescent="0.3">
      <c r="A56" s="99" t="s">
        <v>199</v>
      </c>
      <c r="B56" s="104">
        <v>0.13089787543437031</v>
      </c>
      <c r="C56" s="104">
        <v>0.13284746758972013</v>
      </c>
      <c r="D56" s="104">
        <v>0.12957957766181319</v>
      </c>
      <c r="E56" s="131">
        <v>0.13055731821139219</v>
      </c>
      <c r="F56" s="89"/>
      <c r="G56" s="93"/>
      <c r="H56" s="89"/>
      <c r="I56" s="89"/>
      <c r="J56" s="144"/>
    </row>
    <row r="57" spans="1:10" ht="12.75" customHeight="1" x14ac:dyDescent="0.3">
      <c r="A57" s="99" t="s">
        <v>200</v>
      </c>
      <c r="B57" s="145">
        <v>0.37418768298917171</v>
      </c>
      <c r="C57" s="145">
        <v>0.1482454339844779</v>
      </c>
      <c r="D57" s="145">
        <v>0.47756688302635047</v>
      </c>
      <c r="E57" s="133">
        <v>1</v>
      </c>
      <c r="F57" s="93"/>
      <c r="G57" s="93"/>
      <c r="H57" s="146"/>
      <c r="I57" s="89"/>
      <c r="J57" s="124"/>
    </row>
    <row r="58" spans="1:10" ht="12.75" customHeight="1" x14ac:dyDescent="0.3">
      <c r="A58" s="110"/>
      <c r="B58" s="136"/>
      <c r="C58" s="136"/>
      <c r="D58" s="136"/>
      <c r="E58" s="111"/>
      <c r="F58" s="89"/>
      <c r="G58" s="93"/>
      <c r="H58" s="89"/>
      <c r="I58" s="89"/>
      <c r="J58" s="124"/>
    </row>
    <row r="59" spans="1:10" ht="12.75" customHeight="1" x14ac:dyDescent="0.3">
      <c r="A59" s="90">
        <v>42369</v>
      </c>
      <c r="B59" s="91" t="s">
        <v>229</v>
      </c>
      <c r="C59" s="136"/>
      <c r="D59" s="136"/>
      <c r="E59" s="111"/>
      <c r="F59" s="89"/>
      <c r="G59" s="93"/>
      <c r="H59" s="89"/>
      <c r="I59" s="89"/>
      <c r="J59" s="124"/>
    </row>
    <row r="60" spans="1:10" ht="24.75" customHeight="1" x14ac:dyDescent="0.3">
      <c r="A60" s="96"/>
      <c r="B60" s="97" t="s">
        <v>221</v>
      </c>
      <c r="C60" s="97" t="s">
        <v>215</v>
      </c>
      <c r="D60" s="97" t="s">
        <v>222</v>
      </c>
      <c r="E60" s="97" t="s">
        <v>195</v>
      </c>
      <c r="F60" s="89"/>
      <c r="G60" s="93"/>
      <c r="H60" s="89"/>
      <c r="I60" s="21"/>
      <c r="J60" s="89"/>
    </row>
    <row r="61" spans="1:10" ht="12.75" customHeight="1" x14ac:dyDescent="0.3">
      <c r="A61" s="99" t="s">
        <v>196</v>
      </c>
      <c r="B61" s="83">
        <v>582.92399999999998</v>
      </c>
      <c r="C61" s="83">
        <v>297.38200000000001</v>
      </c>
      <c r="D61" s="83">
        <v>152.542</v>
      </c>
      <c r="E61" s="83">
        <v>1032.848</v>
      </c>
      <c r="F61" s="124"/>
      <c r="G61" s="102"/>
      <c r="H61" s="124"/>
      <c r="I61" s="20"/>
      <c r="J61" s="89"/>
    </row>
    <row r="62" spans="1:10" ht="15.75" customHeight="1" x14ac:dyDescent="0.3">
      <c r="A62" s="99" t="s">
        <v>197</v>
      </c>
      <c r="B62" s="83">
        <v>584.20036800000003</v>
      </c>
      <c r="C62" s="83">
        <v>298.2555989</v>
      </c>
      <c r="D62" s="83">
        <v>153.07346560000013</v>
      </c>
      <c r="E62" s="83">
        <v>1035.5294325000002</v>
      </c>
      <c r="F62" s="89"/>
      <c r="G62" s="93"/>
      <c r="H62" s="89"/>
      <c r="I62" s="20"/>
      <c r="J62" s="89"/>
    </row>
    <row r="63" spans="1:10" ht="17.25" customHeight="1" x14ac:dyDescent="0.3">
      <c r="A63" s="99" t="s">
        <v>198</v>
      </c>
      <c r="B63" s="83">
        <v>44.238932499999997</v>
      </c>
      <c r="C63" s="83">
        <v>64.658948749999993</v>
      </c>
      <c r="D63" s="83">
        <v>60.538350000000001</v>
      </c>
      <c r="E63" s="83">
        <v>169.43623124999999</v>
      </c>
      <c r="F63" s="89"/>
      <c r="G63" s="102"/>
      <c r="H63" s="89"/>
      <c r="I63" s="20"/>
      <c r="J63" s="89"/>
    </row>
    <row r="64" spans="1:10" ht="17.25" customHeight="1" x14ac:dyDescent="0.3">
      <c r="A64" s="99" t="s">
        <v>199</v>
      </c>
      <c r="B64" s="104">
        <v>0.12843519052226363</v>
      </c>
      <c r="C64" s="104">
        <v>0.12731126968007478</v>
      </c>
      <c r="D64" s="104">
        <v>0.14499501776559898</v>
      </c>
      <c r="E64" s="131">
        <v>0.13055731821139219</v>
      </c>
      <c r="F64" s="89"/>
      <c r="G64" s="93"/>
      <c r="H64" s="89"/>
      <c r="I64" s="20"/>
      <c r="J64" s="89"/>
    </row>
    <row r="65" spans="1:10" ht="18" customHeight="1" x14ac:dyDescent="0.3">
      <c r="A65" s="99" t="s">
        <v>200</v>
      </c>
      <c r="B65" s="145">
        <v>0.56438507892739298</v>
      </c>
      <c r="C65" s="145">
        <v>0.28792426378324787</v>
      </c>
      <c r="D65" s="145">
        <v>0.14769065728935915</v>
      </c>
      <c r="E65" s="133">
        <v>1</v>
      </c>
      <c r="F65" s="93"/>
      <c r="G65" s="93"/>
      <c r="H65" s="89"/>
      <c r="I65" s="20"/>
      <c r="J65" s="89"/>
    </row>
    <row r="66" spans="1:10" ht="17.25" customHeight="1" x14ac:dyDescent="0.3">
      <c r="A66" s="90">
        <v>42369</v>
      </c>
      <c r="B66" s="117" t="s">
        <v>230</v>
      </c>
      <c r="C66" s="117"/>
      <c r="D66" s="117"/>
      <c r="E66" s="147"/>
      <c r="F66" s="89"/>
      <c r="G66" s="93"/>
      <c r="H66" s="89"/>
      <c r="I66" s="89"/>
      <c r="J66" s="89"/>
    </row>
    <row r="67" spans="1:10" ht="12.75" customHeight="1" x14ac:dyDescent="0.3">
      <c r="A67" s="116"/>
      <c r="B67" s="97" t="s">
        <v>227</v>
      </c>
      <c r="C67" s="97" t="s">
        <v>198</v>
      </c>
      <c r="D67" s="97" t="s">
        <v>195</v>
      </c>
      <c r="E67" s="97" t="s">
        <v>210</v>
      </c>
      <c r="F67" s="97" t="s">
        <v>211</v>
      </c>
      <c r="G67" s="97" t="s">
        <v>212</v>
      </c>
      <c r="H67" s="97" t="s">
        <v>213</v>
      </c>
      <c r="I67" s="21"/>
      <c r="J67" s="89"/>
    </row>
    <row r="68" spans="1:10" ht="12.75" customHeight="1" x14ac:dyDescent="0.3">
      <c r="A68" s="117" t="s">
        <v>221</v>
      </c>
      <c r="B68" s="100">
        <v>505.70299999999997</v>
      </c>
      <c r="C68" s="148">
        <v>33.526751249999997</v>
      </c>
      <c r="D68" s="100">
        <v>539.22975124999994</v>
      </c>
      <c r="E68" s="149">
        <v>651.18100000000004</v>
      </c>
      <c r="F68" s="149">
        <v>653.2356668000001</v>
      </c>
      <c r="G68" s="8">
        <v>114.00591555000017</v>
      </c>
      <c r="H68" s="118">
        <v>147.53266680000013</v>
      </c>
      <c r="I68" s="20"/>
      <c r="J68" s="89"/>
    </row>
    <row r="69" spans="1:10" ht="12.75" customHeight="1" x14ac:dyDescent="0.3">
      <c r="A69" s="117" t="s">
        <v>215</v>
      </c>
      <c r="B69" s="100">
        <v>253.364</v>
      </c>
      <c r="C69" s="148">
        <v>26.077266250000001</v>
      </c>
      <c r="D69" s="100">
        <v>279.44126625000001</v>
      </c>
      <c r="E69" s="149">
        <v>111.69499999999999</v>
      </c>
      <c r="F69" s="149">
        <v>112.2448267</v>
      </c>
      <c r="G69" s="8">
        <v>-167.19643955000001</v>
      </c>
      <c r="H69" s="118">
        <v>-141.1191733</v>
      </c>
      <c r="I69" s="20"/>
      <c r="J69" s="89"/>
    </row>
    <row r="70" spans="1:10" ht="12.75" customHeight="1" x14ac:dyDescent="0.3">
      <c r="A70" s="117" t="s">
        <v>222</v>
      </c>
      <c r="B70" s="100">
        <v>199.77500000000001</v>
      </c>
      <c r="C70" s="148">
        <v>67.575011250000003</v>
      </c>
      <c r="D70" s="100">
        <v>267.35001125000002</v>
      </c>
      <c r="E70" s="149">
        <v>154.542</v>
      </c>
      <c r="F70" s="149">
        <v>155.0861323</v>
      </c>
      <c r="G70" s="8">
        <v>-112.26387895000002</v>
      </c>
      <c r="H70" s="118">
        <v>-44.688867700000003</v>
      </c>
      <c r="I70" s="20"/>
      <c r="J70" s="89"/>
    </row>
    <row r="71" spans="1:10" ht="12.75" customHeight="1" x14ac:dyDescent="0.3">
      <c r="A71" s="119" t="s">
        <v>187</v>
      </c>
      <c r="B71" s="8">
        <v>958.84199999999998</v>
      </c>
      <c r="C71" s="8">
        <v>127.17902875</v>
      </c>
      <c r="D71" s="8">
        <v>1086.0210287499999</v>
      </c>
      <c r="E71" s="83">
        <v>917.41800000000001</v>
      </c>
      <c r="F71" s="83">
        <v>920.56662580000011</v>
      </c>
      <c r="G71" s="8">
        <v>-165.45440294999986</v>
      </c>
      <c r="H71" s="118">
        <v>-38.275374199999874</v>
      </c>
      <c r="I71" s="20"/>
      <c r="J71" s="89"/>
    </row>
    <row r="72" spans="1:10" ht="15" customHeight="1" thickBot="1" x14ac:dyDescent="0.35">
      <c r="A72" s="150" t="s">
        <v>231</v>
      </c>
      <c r="B72" s="151"/>
      <c r="C72" s="152"/>
      <c r="D72" s="152"/>
      <c r="E72" s="153">
        <v>140.65116279069767</v>
      </c>
      <c r="F72" s="9"/>
      <c r="G72" s="10"/>
      <c r="H72" s="11"/>
      <c r="I72" s="11"/>
      <c r="J72" s="89"/>
    </row>
    <row r="73" spans="1:10" ht="15" customHeight="1" thickBot="1" x14ac:dyDescent="0.35">
      <c r="A73" s="150" t="s">
        <v>232</v>
      </c>
      <c r="B73" s="151"/>
      <c r="C73" s="152"/>
      <c r="D73" s="152"/>
      <c r="E73" s="153">
        <v>742.12189561567561</v>
      </c>
      <c r="F73" s="9"/>
      <c r="G73" s="89"/>
      <c r="H73" s="23" t="s">
        <v>233</v>
      </c>
      <c r="I73" s="23"/>
      <c r="J73" s="89"/>
    </row>
    <row r="74" spans="1:10" ht="15" customHeight="1" thickBot="1" x14ac:dyDescent="0.35">
      <c r="A74" s="150" t="s">
        <v>234</v>
      </c>
      <c r="B74" s="151"/>
      <c r="C74" s="152"/>
      <c r="D74" s="152"/>
      <c r="E74" s="153">
        <v>3773.3773010502036</v>
      </c>
      <c r="F74" s="9"/>
      <c r="G74" s="12" t="s">
        <v>235</v>
      </c>
      <c r="H74" s="154">
        <v>15565.649979799984</v>
      </c>
      <c r="I74" s="155"/>
      <c r="J74" s="89"/>
    </row>
    <row r="75" spans="1:10" ht="15" customHeight="1" thickBot="1" x14ac:dyDescent="0.35">
      <c r="A75" s="150" t="s">
        <v>236</v>
      </c>
      <c r="B75" s="151"/>
      <c r="C75" s="152"/>
      <c r="D75" s="152"/>
      <c r="E75" s="153">
        <v>413.32816058122785</v>
      </c>
      <c r="F75" s="9"/>
      <c r="G75" s="13" t="s">
        <v>237</v>
      </c>
      <c r="H75" s="156">
        <v>0.14606910520245667</v>
      </c>
      <c r="I75" s="22"/>
      <c r="J75" s="89"/>
    </row>
    <row r="76" spans="1:10" ht="15" customHeight="1" thickBot="1" x14ac:dyDescent="0.35">
      <c r="A76" s="150" t="s">
        <v>238</v>
      </c>
      <c r="B76" s="151"/>
      <c r="C76" s="151"/>
      <c r="D76" s="151"/>
      <c r="E76" s="157">
        <v>2064.8259221640601</v>
      </c>
      <c r="F76" s="14"/>
      <c r="G76" s="15" t="s">
        <v>239</v>
      </c>
      <c r="H76" s="156">
        <v>0.1399166243383112</v>
      </c>
      <c r="I76" s="158"/>
      <c r="J76" s="89"/>
    </row>
    <row r="77" spans="1:10" ht="15" customHeight="1" x14ac:dyDescent="0.3">
      <c r="A77" s="150"/>
      <c r="B77" s="159" t="s">
        <v>240</v>
      </c>
      <c r="C77" s="160">
        <v>42363</v>
      </c>
      <c r="D77" s="150" t="s">
        <v>241</v>
      </c>
      <c r="E77" s="89"/>
      <c r="F77" s="16"/>
      <c r="G77" s="13" t="s">
        <v>242</v>
      </c>
      <c r="H77" s="161">
        <v>32129.34444375</v>
      </c>
      <c r="I77" s="155"/>
      <c r="J77" s="89"/>
    </row>
    <row r="78" spans="1:10" ht="15" customHeight="1" x14ac:dyDescent="0.3">
      <c r="A78" s="89"/>
      <c r="B78" s="162"/>
      <c r="C78" s="163" t="s">
        <v>243</v>
      </c>
      <c r="D78" s="163" t="s">
        <v>244</v>
      </c>
      <c r="E78" s="164"/>
      <c r="F78" s="16"/>
      <c r="G78" s="17" t="s">
        <v>245</v>
      </c>
      <c r="H78" s="165">
        <v>30447.505000000001</v>
      </c>
      <c r="I78" s="166"/>
      <c r="J78" s="89"/>
    </row>
    <row r="79" spans="1:10" ht="15" customHeight="1" thickBot="1" x14ac:dyDescent="0.35">
      <c r="A79" s="115" t="s">
        <v>246</v>
      </c>
      <c r="B79" s="115"/>
      <c r="C79" s="167">
        <v>137635.209</v>
      </c>
      <c r="D79" s="19">
        <v>0.42975683381411994</v>
      </c>
      <c r="E79" s="164"/>
      <c r="F79" s="16"/>
      <c r="G79" s="18" t="s">
        <v>247</v>
      </c>
      <c r="H79" s="168">
        <v>320765.78100000002</v>
      </c>
      <c r="I79" s="81"/>
      <c r="J79" s="89"/>
    </row>
    <row r="80" spans="1:10" ht="15" customHeight="1" thickBot="1" x14ac:dyDescent="0.35">
      <c r="A80" s="169" t="s">
        <v>248</v>
      </c>
      <c r="B80" s="169"/>
      <c r="C80" s="167">
        <v>81290.350999999995</v>
      </c>
      <c r="D80" s="19">
        <v>0.25382374262532253</v>
      </c>
      <c r="E80" s="164"/>
      <c r="F80" s="16"/>
      <c r="G80" s="89"/>
      <c r="H80" s="89"/>
      <c r="I80" s="89"/>
      <c r="J80" s="89"/>
    </row>
    <row r="81" spans="1:10" ht="15" customHeight="1" x14ac:dyDescent="0.3">
      <c r="A81" s="89" t="s">
        <v>249</v>
      </c>
      <c r="B81" s="89"/>
      <c r="C81" s="167">
        <v>49994.482000000004</v>
      </c>
      <c r="D81" s="19">
        <v>0.1561044622854971</v>
      </c>
      <c r="E81" s="164"/>
      <c r="F81" s="89"/>
      <c r="G81" s="170" t="s">
        <v>250</v>
      </c>
      <c r="H81" s="171"/>
      <c r="I81" s="89"/>
      <c r="J81" s="89"/>
    </row>
    <row r="82" spans="1:10" ht="15" customHeight="1" x14ac:dyDescent="0.3">
      <c r="A82" s="115" t="s">
        <v>251</v>
      </c>
      <c r="B82" s="115"/>
      <c r="C82" s="167">
        <v>268920.04200000002</v>
      </c>
      <c r="D82" s="19">
        <v>0.8396850387249396</v>
      </c>
      <c r="E82" s="89"/>
      <c r="F82" s="89"/>
      <c r="G82" s="172" t="s">
        <v>252</v>
      </c>
      <c r="H82" s="173">
        <v>3.2199444615945488E-3</v>
      </c>
      <c r="I82" s="89"/>
      <c r="J82" s="89"/>
    </row>
    <row r="83" spans="1:10" ht="15" customHeight="1" x14ac:dyDescent="0.3">
      <c r="A83" s="169" t="s">
        <v>253</v>
      </c>
      <c r="B83" s="169"/>
      <c r="C83" s="167">
        <v>0</v>
      </c>
      <c r="D83" s="19">
        <v>0</v>
      </c>
      <c r="E83" s="164"/>
      <c r="F83" s="174"/>
      <c r="G83" s="172" t="s">
        <v>254</v>
      </c>
      <c r="H83" s="173">
        <v>6.7027099751640895E-2</v>
      </c>
      <c r="I83" s="89"/>
      <c r="J83" s="89"/>
    </row>
    <row r="84" spans="1:10" ht="15" customHeight="1" x14ac:dyDescent="0.3">
      <c r="A84" s="169" t="s">
        <v>255</v>
      </c>
      <c r="B84" s="169"/>
      <c r="C84" s="167">
        <v>50596.678999999996</v>
      </c>
      <c r="D84" s="19">
        <v>0.15798478257514303</v>
      </c>
      <c r="E84" s="164"/>
      <c r="F84" s="174"/>
      <c r="G84" s="175" t="s">
        <v>256</v>
      </c>
      <c r="H84" s="176">
        <v>0.47974878903931462</v>
      </c>
      <c r="I84" s="89"/>
      <c r="J84" s="89"/>
    </row>
    <row r="85" spans="1:10" ht="15" customHeight="1" thickBot="1" x14ac:dyDescent="0.35">
      <c r="A85" s="115" t="s">
        <v>257</v>
      </c>
      <c r="B85" s="115"/>
      <c r="C85" s="167">
        <v>319516.72100000002</v>
      </c>
      <c r="D85" s="19">
        <v>0.99766982130008264</v>
      </c>
      <c r="E85" s="164"/>
      <c r="F85" s="174"/>
      <c r="G85" s="177" t="s">
        <v>258</v>
      </c>
      <c r="H85" s="178">
        <v>0.45000416674744997</v>
      </c>
      <c r="I85" s="179"/>
      <c r="J85" s="89"/>
    </row>
    <row r="86" spans="1:10" ht="15" customHeight="1" thickBot="1" x14ac:dyDescent="0.35">
      <c r="A86" s="89" t="s">
        <v>259</v>
      </c>
      <c r="B86" s="89"/>
      <c r="C86" s="167">
        <v>0</v>
      </c>
      <c r="D86" s="19">
        <v>0</v>
      </c>
      <c r="E86" s="164"/>
      <c r="F86" s="174"/>
      <c r="G86" s="89"/>
      <c r="H86" s="89"/>
      <c r="I86" s="22"/>
      <c r="J86" s="89"/>
    </row>
    <row r="87" spans="1:10" ht="15" customHeight="1" x14ac:dyDescent="0.3">
      <c r="A87" s="89" t="s">
        <v>260</v>
      </c>
      <c r="B87" s="89"/>
      <c r="C87" s="167">
        <v>746.27</v>
      </c>
      <c r="D87" s="19">
        <v>2.3301786999172813E-3</v>
      </c>
      <c r="E87" s="164"/>
      <c r="F87" s="151"/>
      <c r="G87" s="170" t="s">
        <v>250</v>
      </c>
      <c r="H87" s="171"/>
      <c r="I87" s="22"/>
      <c r="J87" s="89"/>
    </row>
    <row r="88" spans="1:10" ht="15" customHeight="1" thickBot="1" x14ac:dyDescent="0.35">
      <c r="A88" s="180" t="s">
        <v>261</v>
      </c>
      <c r="B88" s="180"/>
      <c r="C88" s="181">
        <v>746.27</v>
      </c>
      <c r="D88" s="182">
        <v>2.3301786999172813E-3</v>
      </c>
      <c r="E88" s="89"/>
      <c r="F88" s="152"/>
      <c r="G88" s="183" t="s">
        <v>221</v>
      </c>
      <c r="H88" s="173">
        <v>0.17058101967553702</v>
      </c>
      <c r="I88" s="22"/>
      <c r="J88" s="89"/>
    </row>
    <row r="89" spans="1:10" ht="15" customHeight="1" x14ac:dyDescent="0.3">
      <c r="A89" s="89" t="s">
        <v>262</v>
      </c>
      <c r="B89" s="89"/>
      <c r="C89" s="167">
        <v>0</v>
      </c>
      <c r="D89" s="19">
        <v>0</v>
      </c>
      <c r="E89" s="184"/>
      <c r="F89" s="152"/>
      <c r="G89" s="183" t="s">
        <v>263</v>
      </c>
      <c r="H89" s="173">
        <v>0.46445365691922103</v>
      </c>
      <c r="I89" s="22"/>
      <c r="J89" s="89"/>
    </row>
    <row r="90" spans="1:10" ht="15" customHeight="1" thickBot="1" x14ac:dyDescent="0.35">
      <c r="A90" s="89" t="s">
        <v>264</v>
      </c>
      <c r="B90" s="89"/>
      <c r="C90" s="167">
        <v>0</v>
      </c>
      <c r="D90" s="19">
        <v>0</v>
      </c>
      <c r="E90" s="167"/>
      <c r="F90" s="152"/>
      <c r="G90" s="183" t="s">
        <v>225</v>
      </c>
      <c r="H90" s="178">
        <v>0.3649653234052419</v>
      </c>
      <c r="I90" s="22"/>
      <c r="J90" s="89"/>
    </row>
    <row r="91" spans="1:10" ht="15" customHeight="1" thickBot="1" x14ac:dyDescent="0.35">
      <c r="A91" s="180" t="s">
        <v>265</v>
      </c>
      <c r="B91" s="180"/>
      <c r="C91" s="181">
        <v>0</v>
      </c>
      <c r="D91" s="182">
        <v>0</v>
      </c>
      <c r="E91" s="167"/>
      <c r="F91" s="152"/>
      <c r="G91" s="152"/>
      <c r="H91" s="185"/>
      <c r="I91" s="185"/>
      <c r="J91" s="89"/>
    </row>
    <row r="92" spans="1:10" ht="15" customHeight="1" x14ac:dyDescent="0.3">
      <c r="A92" s="186" t="s">
        <v>187</v>
      </c>
      <c r="B92" s="186"/>
      <c r="C92" s="187">
        <v>320262.99100000004</v>
      </c>
      <c r="D92" s="188">
        <v>1</v>
      </c>
      <c r="E92" s="167"/>
      <c r="F92" s="167"/>
      <c r="G92" s="152"/>
      <c r="H92" s="88"/>
      <c r="I92" s="88"/>
      <c r="J92" s="89"/>
    </row>
    <row r="94" spans="1:10" ht="12.75" customHeight="1" x14ac:dyDescent="0.3">
      <c r="C94" s="189"/>
    </row>
  </sheetData>
  <phoneticPr fontId="0" type="noConversion"/>
  <pageMargins left="0.27" right="0.27" top="0.23" bottom="0.39" header="0.3" footer="0.2"/>
  <pageSetup paperSize="9" scale="61" firstPageNumber="1416" orientation="portrait" useFirstPageNumber="1" horizontalDpi="1200" verticalDpi="1200" r:id="rId1"/>
  <headerFooter>
    <oddFooter>&amp;L&amp;"GHEA Grapalat,Regular"&amp;8Հայաստանի Հանրապետության ֆինանսների նախարարություն&amp;R&amp;"GHEA Grapalat,Regular"&amp;8&amp;F &amp;P էջ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V106"/>
  <sheetViews>
    <sheetView topLeftCell="A92" zoomScaleNormal="100" workbookViewId="0">
      <selection activeCell="B102" sqref="B102"/>
    </sheetView>
  </sheetViews>
  <sheetFormatPr defaultRowHeight="13.5" x14ac:dyDescent="0.25"/>
  <cols>
    <col min="1" max="1" width="4.28515625" style="1" customWidth="1"/>
    <col min="2" max="2" width="70.85546875" style="1" customWidth="1"/>
    <col min="3" max="3" width="17.140625" style="229" bestFit="1" customWidth="1"/>
    <col min="4" max="4" width="18.42578125" style="229" bestFit="1" customWidth="1"/>
    <col min="5" max="5" width="16.5703125" style="1" bestFit="1" customWidth="1"/>
    <col min="6" max="6" width="19.28515625" style="1" bestFit="1" customWidth="1"/>
    <col min="7" max="7" width="15.5703125" style="1" bestFit="1" customWidth="1"/>
    <col min="8" max="16384" width="9.140625" style="1"/>
  </cols>
  <sheetData>
    <row r="1" spans="1:256" ht="16.5" x14ac:dyDescent="0.3">
      <c r="A1" s="267" t="s">
        <v>0</v>
      </c>
      <c r="B1" s="267"/>
      <c r="C1" s="267"/>
      <c r="D1" s="267"/>
    </row>
    <row r="2" spans="1:256" ht="37.5" customHeight="1" x14ac:dyDescent="0.25">
      <c r="A2" s="268" t="s">
        <v>345</v>
      </c>
      <c r="B2" s="268"/>
      <c r="C2" s="268"/>
      <c r="D2" s="268"/>
    </row>
    <row r="4" spans="1:256" ht="18" customHeight="1" x14ac:dyDescent="0.25">
      <c r="A4" s="60" t="s">
        <v>2</v>
      </c>
      <c r="B4" s="60" t="s">
        <v>313</v>
      </c>
      <c r="C4" s="220" t="s">
        <v>1</v>
      </c>
      <c r="D4" s="220" t="s">
        <v>266</v>
      </c>
    </row>
    <row r="5" spans="1:256" ht="19.5" customHeight="1" x14ac:dyDescent="0.25">
      <c r="A5" s="265" t="s">
        <v>11</v>
      </c>
      <c r="B5" s="266"/>
      <c r="C5" s="221">
        <f>+C7+C24+C33+C38+C42+C45+C47+C58</f>
        <v>164200451.72613099</v>
      </c>
      <c r="D5" s="221">
        <f>+D7+D24+D33+D38+D42+D45+D47+D58</f>
        <v>353966011.07099998</v>
      </c>
    </row>
    <row r="6" spans="1:256" ht="13.5" customHeight="1" x14ac:dyDescent="0.25">
      <c r="A6" s="269" t="s">
        <v>314</v>
      </c>
      <c r="B6" s="270"/>
      <c r="C6" s="270"/>
      <c r="D6" s="271"/>
    </row>
    <row r="7" spans="1:256" ht="14.25" x14ac:dyDescent="0.25">
      <c r="A7" s="61" t="s">
        <v>14</v>
      </c>
      <c r="B7" s="61" t="s">
        <v>315</v>
      </c>
      <c r="C7" s="214">
        <f>SUM(C8:C23)</f>
        <v>45272616.488880001</v>
      </c>
      <c r="D7" s="214">
        <f>SUM(D8:D23)</f>
        <v>101702517.98899999</v>
      </c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2"/>
      <c r="CC7" s="62"/>
      <c r="CD7" s="62"/>
      <c r="CE7" s="62"/>
      <c r="CF7" s="62"/>
      <c r="CG7" s="62"/>
      <c r="CH7" s="62"/>
      <c r="CI7" s="62"/>
      <c r="CJ7" s="62"/>
      <c r="CK7" s="62"/>
      <c r="CL7" s="62"/>
      <c r="CM7" s="62"/>
      <c r="CN7" s="62"/>
      <c r="CO7" s="62"/>
      <c r="CP7" s="62"/>
      <c r="CQ7" s="62"/>
      <c r="CR7" s="62"/>
      <c r="CS7" s="62"/>
      <c r="CT7" s="62"/>
      <c r="CU7" s="62"/>
      <c r="CV7" s="62"/>
      <c r="CW7" s="62"/>
      <c r="CX7" s="62"/>
      <c r="CY7" s="62"/>
      <c r="CZ7" s="62"/>
      <c r="DA7" s="62"/>
      <c r="DB7" s="62"/>
      <c r="DC7" s="62"/>
      <c r="DD7" s="62"/>
      <c r="DE7" s="62"/>
      <c r="DF7" s="62"/>
      <c r="DG7" s="62"/>
      <c r="DH7" s="62"/>
      <c r="DI7" s="62"/>
      <c r="DJ7" s="62"/>
      <c r="DK7" s="62"/>
      <c r="DL7" s="62"/>
      <c r="DM7" s="62"/>
      <c r="DN7" s="62"/>
      <c r="DO7" s="62"/>
      <c r="DP7" s="62"/>
      <c r="DQ7" s="62"/>
      <c r="DR7" s="62"/>
      <c r="DS7" s="62"/>
      <c r="DT7" s="62"/>
      <c r="DU7" s="62"/>
      <c r="DV7" s="62"/>
      <c r="DW7" s="62"/>
      <c r="DX7" s="62"/>
      <c r="DY7" s="62"/>
      <c r="DZ7" s="62"/>
      <c r="EA7" s="62"/>
      <c r="EB7" s="62"/>
      <c r="EC7" s="62"/>
      <c r="ED7" s="62"/>
      <c r="EE7" s="62"/>
      <c r="EF7" s="62"/>
      <c r="EG7" s="62"/>
      <c r="EH7" s="62"/>
      <c r="EI7" s="62"/>
      <c r="EJ7" s="62"/>
      <c r="EK7" s="62"/>
      <c r="EL7" s="62"/>
      <c r="EM7" s="62"/>
      <c r="EN7" s="62"/>
      <c r="EO7" s="62"/>
      <c r="EP7" s="62"/>
      <c r="EQ7" s="62"/>
      <c r="ER7" s="62"/>
      <c r="ES7" s="62"/>
      <c r="ET7" s="62"/>
      <c r="EU7" s="62"/>
      <c r="EV7" s="62"/>
      <c r="EW7" s="62"/>
      <c r="EX7" s="62"/>
      <c r="EY7" s="62"/>
      <c r="EZ7" s="62"/>
      <c r="FA7" s="62"/>
      <c r="FB7" s="62"/>
      <c r="FC7" s="62"/>
      <c r="FD7" s="62"/>
      <c r="FE7" s="62"/>
      <c r="FF7" s="62"/>
      <c r="FG7" s="62"/>
      <c r="FH7" s="62"/>
      <c r="FI7" s="62"/>
      <c r="FJ7" s="62"/>
      <c r="FK7" s="62"/>
      <c r="FL7" s="62"/>
      <c r="FM7" s="62"/>
      <c r="FN7" s="62"/>
      <c r="FO7" s="62"/>
      <c r="FP7" s="62"/>
      <c r="FQ7" s="62"/>
      <c r="FR7" s="62"/>
      <c r="FS7" s="62"/>
      <c r="FT7" s="62"/>
      <c r="FU7" s="62"/>
      <c r="FV7" s="62"/>
      <c r="FW7" s="62"/>
      <c r="FX7" s="62"/>
      <c r="FY7" s="62"/>
      <c r="FZ7" s="62"/>
      <c r="GA7" s="62"/>
      <c r="GB7" s="62"/>
      <c r="GC7" s="62"/>
      <c r="GD7" s="62"/>
      <c r="GE7" s="62"/>
      <c r="GF7" s="62"/>
      <c r="GG7" s="62"/>
      <c r="GH7" s="62"/>
      <c r="GI7" s="62"/>
      <c r="GJ7" s="62"/>
      <c r="GK7" s="62"/>
      <c r="GL7" s="62"/>
      <c r="GM7" s="62"/>
      <c r="GN7" s="62"/>
      <c r="GO7" s="62"/>
      <c r="GP7" s="62"/>
      <c r="GQ7" s="62"/>
      <c r="GR7" s="62"/>
      <c r="GS7" s="62"/>
      <c r="GT7" s="62"/>
      <c r="GU7" s="62"/>
      <c r="GV7" s="62"/>
      <c r="GW7" s="62"/>
      <c r="GX7" s="62"/>
      <c r="GY7" s="62"/>
      <c r="GZ7" s="62"/>
      <c r="HA7" s="62"/>
      <c r="HB7" s="62"/>
      <c r="HC7" s="62"/>
      <c r="HD7" s="62"/>
      <c r="HE7" s="62"/>
      <c r="HF7" s="62"/>
      <c r="HG7" s="62"/>
      <c r="HH7" s="62"/>
      <c r="HI7" s="62"/>
      <c r="HJ7" s="62"/>
      <c r="HK7" s="62"/>
      <c r="HL7" s="62"/>
      <c r="HM7" s="62"/>
      <c r="HN7" s="62"/>
      <c r="HO7" s="62"/>
      <c r="HP7" s="62"/>
      <c r="HQ7" s="62"/>
      <c r="HR7" s="62"/>
      <c r="HS7" s="62"/>
      <c r="HT7" s="62"/>
      <c r="HU7" s="62"/>
      <c r="HV7" s="62"/>
      <c r="HW7" s="62"/>
      <c r="HX7" s="62"/>
      <c r="HY7" s="62"/>
      <c r="HZ7" s="62"/>
      <c r="IA7" s="62"/>
      <c r="IB7" s="62"/>
      <c r="IC7" s="62"/>
      <c r="ID7" s="62"/>
      <c r="IE7" s="62"/>
      <c r="IF7" s="62"/>
      <c r="IG7" s="62"/>
      <c r="IH7" s="62"/>
      <c r="II7" s="62"/>
      <c r="IJ7" s="62"/>
      <c r="IK7" s="62"/>
      <c r="IL7" s="62"/>
      <c r="IM7" s="62"/>
      <c r="IN7" s="62"/>
      <c r="IO7" s="62"/>
      <c r="IP7" s="62"/>
      <c r="IQ7" s="62"/>
      <c r="IR7" s="62"/>
      <c r="IS7" s="62"/>
      <c r="IT7" s="62"/>
      <c r="IU7" s="62"/>
      <c r="IV7" s="62"/>
    </row>
    <row r="8" spans="1:256" ht="27" x14ac:dyDescent="0.25">
      <c r="A8" s="63">
        <v>1</v>
      </c>
      <c r="B8" s="64" t="s">
        <v>267</v>
      </c>
      <c r="C8" s="222">
        <v>1450879.9981479999</v>
      </c>
      <c r="D8" s="222">
        <v>3018054.42</v>
      </c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  <c r="EE8" s="65"/>
      <c r="EF8" s="65"/>
      <c r="EG8" s="65"/>
      <c r="EH8" s="65"/>
      <c r="EI8" s="65"/>
      <c r="EJ8" s="65"/>
      <c r="EK8" s="65"/>
      <c r="EL8" s="65"/>
      <c r="EM8" s="65"/>
      <c r="EN8" s="65"/>
      <c r="EO8" s="65"/>
      <c r="EP8" s="65"/>
      <c r="EQ8" s="65"/>
      <c r="ER8" s="65"/>
      <c r="ES8" s="65"/>
      <c r="ET8" s="65"/>
      <c r="EU8" s="65"/>
      <c r="EV8" s="65"/>
      <c r="EW8" s="65"/>
      <c r="EX8" s="65"/>
      <c r="EY8" s="65"/>
      <c r="EZ8" s="65"/>
      <c r="FA8" s="65"/>
      <c r="FB8" s="65"/>
      <c r="FC8" s="65"/>
      <c r="FD8" s="65"/>
      <c r="FE8" s="65"/>
      <c r="FF8" s="65"/>
      <c r="FG8" s="65"/>
      <c r="FH8" s="65"/>
      <c r="FI8" s="65"/>
      <c r="FJ8" s="65"/>
      <c r="FK8" s="65"/>
      <c r="FL8" s="65"/>
      <c r="FM8" s="65"/>
      <c r="FN8" s="65"/>
      <c r="FO8" s="65"/>
      <c r="FP8" s="65"/>
      <c r="FQ8" s="65"/>
      <c r="FR8" s="65"/>
      <c r="FS8" s="65"/>
      <c r="FT8" s="65"/>
      <c r="FU8" s="65"/>
      <c r="FV8" s="65"/>
      <c r="FW8" s="65"/>
      <c r="FX8" s="65"/>
      <c r="FY8" s="65"/>
      <c r="FZ8" s="65"/>
      <c r="GA8" s="65"/>
      <c r="GB8" s="65"/>
      <c r="GC8" s="65"/>
      <c r="GD8" s="65"/>
      <c r="GE8" s="65"/>
      <c r="GF8" s="65"/>
      <c r="GG8" s="65"/>
      <c r="GH8" s="65"/>
      <c r="GI8" s="65"/>
      <c r="GJ8" s="65"/>
      <c r="GK8" s="65"/>
      <c r="GL8" s="65"/>
      <c r="GM8" s="65"/>
      <c r="GN8" s="65"/>
      <c r="GO8" s="65"/>
      <c r="GP8" s="65"/>
      <c r="GQ8" s="65"/>
      <c r="GR8" s="65"/>
      <c r="GS8" s="65"/>
      <c r="GT8" s="65"/>
      <c r="GU8" s="65"/>
      <c r="GV8" s="65"/>
      <c r="GW8" s="65"/>
      <c r="GX8" s="65"/>
      <c r="GY8" s="65"/>
      <c r="GZ8" s="65"/>
      <c r="HA8" s="65"/>
      <c r="HB8" s="65"/>
      <c r="HC8" s="65"/>
      <c r="HD8" s="65"/>
      <c r="HE8" s="65"/>
      <c r="HF8" s="65"/>
      <c r="HG8" s="65"/>
      <c r="HH8" s="65"/>
      <c r="HI8" s="65"/>
      <c r="HJ8" s="65"/>
      <c r="HK8" s="65"/>
      <c r="HL8" s="65"/>
      <c r="HM8" s="65"/>
      <c r="HN8" s="65"/>
      <c r="HO8" s="65"/>
      <c r="HP8" s="65"/>
      <c r="HQ8" s="65"/>
      <c r="HR8" s="65"/>
      <c r="HS8" s="65"/>
      <c r="HT8" s="65"/>
      <c r="HU8" s="65"/>
      <c r="HV8" s="65"/>
      <c r="HW8" s="65"/>
      <c r="HX8" s="65"/>
      <c r="HY8" s="6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  <c r="IU8" s="65"/>
      <c r="IV8" s="65"/>
    </row>
    <row r="9" spans="1:256" ht="27" x14ac:dyDescent="0.25">
      <c r="A9" s="63">
        <v>2</v>
      </c>
      <c r="B9" s="64" t="s">
        <v>268</v>
      </c>
      <c r="C9" s="222">
        <v>2340860.9710809998</v>
      </c>
      <c r="D9" s="222">
        <v>4909286.22</v>
      </c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  <c r="EE9" s="65"/>
      <c r="EF9" s="65"/>
      <c r="EG9" s="65"/>
      <c r="EH9" s="65"/>
      <c r="EI9" s="65"/>
      <c r="EJ9" s="65"/>
      <c r="EK9" s="65"/>
      <c r="EL9" s="65"/>
      <c r="EM9" s="65"/>
      <c r="EN9" s="65"/>
      <c r="EO9" s="65"/>
      <c r="EP9" s="65"/>
      <c r="EQ9" s="65"/>
      <c r="ER9" s="65"/>
      <c r="ES9" s="65"/>
      <c r="ET9" s="65"/>
      <c r="EU9" s="65"/>
      <c r="EV9" s="65"/>
      <c r="EW9" s="65"/>
      <c r="EX9" s="65"/>
      <c r="EY9" s="65"/>
      <c r="EZ9" s="65"/>
      <c r="FA9" s="65"/>
      <c r="FB9" s="65"/>
      <c r="FC9" s="65"/>
      <c r="FD9" s="65"/>
      <c r="FE9" s="65"/>
      <c r="FF9" s="65"/>
      <c r="FG9" s="65"/>
      <c r="FH9" s="65"/>
      <c r="FI9" s="65"/>
      <c r="FJ9" s="65"/>
      <c r="FK9" s="65"/>
      <c r="FL9" s="65"/>
      <c r="FM9" s="65"/>
      <c r="FN9" s="65"/>
      <c r="FO9" s="65"/>
      <c r="FP9" s="65"/>
      <c r="FQ9" s="65"/>
      <c r="FR9" s="65"/>
      <c r="FS9" s="65"/>
      <c r="FT9" s="65"/>
      <c r="FU9" s="65"/>
      <c r="FV9" s="65"/>
      <c r="FW9" s="65"/>
      <c r="FX9" s="65"/>
      <c r="FY9" s="65"/>
      <c r="FZ9" s="65"/>
      <c r="GA9" s="65"/>
      <c r="GB9" s="65"/>
      <c r="GC9" s="65"/>
      <c r="GD9" s="65"/>
      <c r="GE9" s="65"/>
      <c r="GF9" s="65"/>
      <c r="GG9" s="65"/>
      <c r="GH9" s="65"/>
      <c r="GI9" s="65"/>
      <c r="GJ9" s="65"/>
      <c r="GK9" s="65"/>
      <c r="GL9" s="65"/>
      <c r="GM9" s="65"/>
      <c r="GN9" s="65"/>
      <c r="GO9" s="65"/>
      <c r="GP9" s="65"/>
      <c r="GQ9" s="65"/>
      <c r="GR9" s="65"/>
      <c r="GS9" s="65"/>
      <c r="GT9" s="65"/>
      <c r="GU9" s="65"/>
      <c r="GV9" s="65"/>
      <c r="GW9" s="65"/>
      <c r="GX9" s="65"/>
      <c r="GY9" s="65"/>
      <c r="GZ9" s="65"/>
      <c r="HA9" s="65"/>
      <c r="HB9" s="65"/>
      <c r="HC9" s="65"/>
      <c r="HD9" s="65"/>
      <c r="HE9" s="65"/>
      <c r="HF9" s="65"/>
      <c r="HG9" s="65"/>
      <c r="HH9" s="65"/>
      <c r="HI9" s="65"/>
      <c r="HJ9" s="65"/>
      <c r="HK9" s="65"/>
      <c r="HL9" s="65"/>
      <c r="HM9" s="65"/>
      <c r="HN9" s="65"/>
      <c r="HO9" s="65"/>
      <c r="HP9" s="65"/>
      <c r="HQ9" s="65"/>
      <c r="HR9" s="65"/>
      <c r="HS9" s="65"/>
      <c r="HT9" s="65"/>
      <c r="HU9" s="65"/>
      <c r="HV9" s="65"/>
      <c r="HW9" s="65"/>
      <c r="HX9" s="65"/>
      <c r="HY9" s="6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  <c r="IU9" s="65"/>
      <c r="IV9" s="65"/>
    </row>
    <row r="10" spans="1:256" x14ac:dyDescent="0.25">
      <c r="A10" s="63">
        <v>3</v>
      </c>
      <c r="B10" s="64" t="s">
        <v>269</v>
      </c>
      <c r="C10" s="222">
        <v>10695947.970658001</v>
      </c>
      <c r="D10" s="222">
        <v>22348948.940000001</v>
      </c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  <c r="EE10" s="65"/>
      <c r="EF10" s="65"/>
      <c r="EG10" s="65"/>
      <c r="EH10" s="65"/>
      <c r="EI10" s="65"/>
      <c r="EJ10" s="65"/>
      <c r="EK10" s="65"/>
      <c r="EL10" s="65"/>
      <c r="EM10" s="65"/>
      <c r="EN10" s="65"/>
      <c r="EO10" s="65"/>
      <c r="EP10" s="65"/>
      <c r="EQ10" s="65"/>
      <c r="ER10" s="65"/>
      <c r="ES10" s="65"/>
      <c r="ET10" s="65"/>
      <c r="EU10" s="65"/>
      <c r="EV10" s="65"/>
      <c r="EW10" s="65"/>
      <c r="EX10" s="65"/>
      <c r="EY10" s="65"/>
      <c r="EZ10" s="65"/>
      <c r="FA10" s="65"/>
      <c r="FB10" s="65"/>
      <c r="FC10" s="65"/>
      <c r="FD10" s="65"/>
      <c r="FE10" s="65"/>
      <c r="FF10" s="65"/>
      <c r="FG10" s="65"/>
      <c r="FH10" s="65"/>
      <c r="FI10" s="65"/>
      <c r="FJ10" s="65"/>
      <c r="FK10" s="65"/>
      <c r="FL10" s="65"/>
      <c r="FM10" s="65"/>
      <c r="FN10" s="65"/>
      <c r="FO10" s="65"/>
      <c r="FP10" s="65"/>
      <c r="FQ10" s="65"/>
      <c r="FR10" s="65"/>
      <c r="FS10" s="65"/>
      <c r="FT10" s="65"/>
      <c r="FU10" s="65"/>
      <c r="FV10" s="65"/>
      <c r="FW10" s="65"/>
      <c r="FX10" s="65"/>
      <c r="FY10" s="65"/>
      <c r="FZ10" s="65"/>
      <c r="GA10" s="65"/>
      <c r="GB10" s="65"/>
      <c r="GC10" s="65"/>
      <c r="GD10" s="65"/>
      <c r="GE10" s="65"/>
      <c r="GF10" s="65"/>
      <c r="GG10" s="65"/>
      <c r="GH10" s="65"/>
      <c r="GI10" s="65"/>
      <c r="GJ10" s="65"/>
      <c r="GK10" s="65"/>
      <c r="GL10" s="65"/>
      <c r="GM10" s="65"/>
      <c r="GN10" s="65"/>
      <c r="GO10" s="65"/>
      <c r="GP10" s="65"/>
      <c r="GQ10" s="65"/>
      <c r="GR10" s="65"/>
      <c r="GS10" s="65"/>
      <c r="GT10" s="65"/>
      <c r="GU10" s="65"/>
      <c r="GV10" s="65"/>
      <c r="GW10" s="65"/>
      <c r="GX10" s="65"/>
      <c r="GY10" s="65"/>
      <c r="GZ10" s="65"/>
      <c r="HA10" s="65"/>
      <c r="HB10" s="65"/>
      <c r="HC10" s="65"/>
      <c r="HD10" s="65"/>
      <c r="HE10" s="65"/>
      <c r="HF10" s="65"/>
      <c r="HG10" s="65"/>
      <c r="HH10" s="65"/>
      <c r="HI10" s="65"/>
      <c r="HJ10" s="65"/>
      <c r="HK10" s="65"/>
      <c r="HL10" s="65"/>
      <c r="HM10" s="65"/>
      <c r="HN10" s="65"/>
      <c r="HO10" s="65"/>
      <c r="HP10" s="65"/>
      <c r="HQ10" s="65"/>
      <c r="HR10" s="65"/>
      <c r="HS10" s="65"/>
      <c r="HT10" s="65"/>
      <c r="HU10" s="65"/>
      <c r="HV10" s="65"/>
      <c r="HW10" s="65"/>
      <c r="HX10" s="65"/>
      <c r="HY10" s="6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  <c r="IU10" s="65"/>
      <c r="IV10" s="65"/>
    </row>
    <row r="11" spans="1:256" x14ac:dyDescent="0.25">
      <c r="A11" s="63">
        <v>4</v>
      </c>
      <c r="B11" s="64" t="s">
        <v>270</v>
      </c>
      <c r="C11" s="222">
        <v>1481913.4355819998</v>
      </c>
      <c r="D11" s="222">
        <v>3113999.71</v>
      </c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  <c r="EE11" s="65"/>
      <c r="EF11" s="65"/>
      <c r="EG11" s="65"/>
      <c r="EH11" s="65"/>
      <c r="EI11" s="65"/>
      <c r="EJ11" s="65"/>
      <c r="EK11" s="65"/>
      <c r="EL11" s="65"/>
      <c r="EM11" s="65"/>
      <c r="EN11" s="65"/>
      <c r="EO11" s="65"/>
      <c r="EP11" s="65"/>
      <c r="EQ11" s="65"/>
      <c r="ER11" s="65"/>
      <c r="ES11" s="65"/>
      <c r="ET11" s="65"/>
      <c r="EU11" s="65"/>
      <c r="EV11" s="65"/>
      <c r="EW11" s="65"/>
      <c r="EX11" s="65"/>
      <c r="EY11" s="65"/>
      <c r="EZ11" s="65"/>
      <c r="FA11" s="65"/>
      <c r="FB11" s="65"/>
      <c r="FC11" s="65"/>
      <c r="FD11" s="65"/>
      <c r="FE11" s="65"/>
      <c r="FF11" s="65"/>
      <c r="FG11" s="65"/>
      <c r="FH11" s="65"/>
      <c r="FI11" s="65"/>
      <c r="FJ11" s="65"/>
      <c r="FK11" s="65"/>
      <c r="FL11" s="65"/>
      <c r="FM11" s="65"/>
      <c r="FN11" s="65"/>
      <c r="FO11" s="65"/>
      <c r="FP11" s="65"/>
      <c r="FQ11" s="65"/>
      <c r="FR11" s="65"/>
      <c r="FS11" s="65"/>
      <c r="FT11" s="65"/>
      <c r="FU11" s="65"/>
      <c r="FV11" s="65"/>
      <c r="FW11" s="65"/>
      <c r="FX11" s="65"/>
      <c r="FY11" s="65"/>
      <c r="FZ11" s="65"/>
      <c r="GA11" s="65"/>
      <c r="GB11" s="65"/>
      <c r="GC11" s="65"/>
      <c r="GD11" s="65"/>
      <c r="GE11" s="65"/>
      <c r="GF11" s="65"/>
      <c r="GG11" s="65"/>
      <c r="GH11" s="65"/>
      <c r="GI11" s="65"/>
      <c r="GJ11" s="65"/>
      <c r="GK11" s="65"/>
      <c r="GL11" s="65"/>
      <c r="GM11" s="65"/>
      <c r="GN11" s="65"/>
      <c r="GO11" s="65"/>
      <c r="GP11" s="65"/>
      <c r="GQ11" s="65"/>
      <c r="GR11" s="65"/>
      <c r="GS11" s="65"/>
      <c r="GT11" s="65"/>
      <c r="GU11" s="65"/>
      <c r="GV11" s="65"/>
      <c r="GW11" s="65"/>
      <c r="GX11" s="65"/>
      <c r="GY11" s="65"/>
      <c r="GZ11" s="65"/>
      <c r="HA11" s="65"/>
      <c r="HB11" s="65"/>
      <c r="HC11" s="65"/>
      <c r="HD11" s="65"/>
      <c r="HE11" s="65"/>
      <c r="HF11" s="65"/>
      <c r="HG11" s="65"/>
      <c r="HH11" s="65"/>
      <c r="HI11" s="65"/>
      <c r="HJ11" s="65"/>
      <c r="HK11" s="65"/>
      <c r="HL11" s="65"/>
      <c r="HM11" s="65"/>
      <c r="HN11" s="65"/>
      <c r="HO11" s="65"/>
      <c r="HP11" s="65"/>
      <c r="HQ11" s="65"/>
      <c r="HR11" s="65"/>
      <c r="HS11" s="65"/>
      <c r="HT11" s="65"/>
      <c r="HU11" s="65"/>
      <c r="HV11" s="65"/>
      <c r="HW11" s="65"/>
      <c r="HX11" s="65"/>
      <c r="HY11" s="65"/>
      <c r="HZ11" s="65"/>
      <c r="IA11" s="65"/>
      <c r="IB11" s="65"/>
      <c r="IC11" s="65"/>
      <c r="ID11" s="65"/>
      <c r="IE11" s="65"/>
      <c r="IF11" s="65"/>
      <c r="IG11" s="65"/>
      <c r="IH11" s="65"/>
      <c r="II11" s="65"/>
      <c r="IJ11" s="65"/>
      <c r="IK11" s="65"/>
      <c r="IL11" s="65"/>
      <c r="IM11" s="65"/>
      <c r="IN11" s="65"/>
      <c r="IO11" s="65"/>
      <c r="IP11" s="65"/>
      <c r="IQ11" s="65"/>
      <c r="IR11" s="65"/>
      <c r="IS11" s="65"/>
      <c r="IT11" s="65"/>
      <c r="IU11" s="65"/>
      <c r="IV11" s="65"/>
    </row>
    <row r="12" spans="1:256" x14ac:dyDescent="0.25">
      <c r="A12" s="63">
        <v>5</v>
      </c>
      <c r="B12" s="64" t="s">
        <v>271</v>
      </c>
      <c r="C12" s="222">
        <v>3462117.544487</v>
      </c>
      <c r="D12" s="222">
        <v>7236503.54</v>
      </c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  <c r="EE12" s="65"/>
      <c r="EF12" s="65"/>
      <c r="EG12" s="65"/>
      <c r="EH12" s="65"/>
      <c r="EI12" s="65"/>
      <c r="EJ12" s="65"/>
      <c r="EK12" s="65"/>
      <c r="EL12" s="65"/>
      <c r="EM12" s="65"/>
      <c r="EN12" s="65"/>
      <c r="EO12" s="65"/>
      <c r="EP12" s="65"/>
      <c r="EQ12" s="65"/>
      <c r="ER12" s="65"/>
      <c r="ES12" s="65"/>
      <c r="ET12" s="65"/>
      <c r="EU12" s="65"/>
      <c r="EV12" s="65"/>
      <c r="EW12" s="65"/>
      <c r="EX12" s="65"/>
      <c r="EY12" s="65"/>
      <c r="EZ12" s="65"/>
      <c r="FA12" s="65"/>
      <c r="FB12" s="65"/>
      <c r="FC12" s="65"/>
      <c r="FD12" s="65"/>
      <c r="FE12" s="65"/>
      <c r="FF12" s="65"/>
      <c r="FG12" s="65"/>
      <c r="FH12" s="65"/>
      <c r="FI12" s="65"/>
      <c r="FJ12" s="65"/>
      <c r="FK12" s="65"/>
      <c r="FL12" s="65"/>
      <c r="FM12" s="65"/>
      <c r="FN12" s="65"/>
      <c r="FO12" s="65"/>
      <c r="FP12" s="65"/>
      <c r="FQ12" s="65"/>
      <c r="FR12" s="65"/>
      <c r="FS12" s="65"/>
      <c r="FT12" s="65"/>
      <c r="FU12" s="65"/>
      <c r="FV12" s="65"/>
      <c r="FW12" s="65"/>
      <c r="FX12" s="65"/>
      <c r="FY12" s="65"/>
      <c r="FZ12" s="65"/>
      <c r="GA12" s="65"/>
      <c r="GB12" s="65"/>
      <c r="GC12" s="65"/>
      <c r="GD12" s="65"/>
      <c r="GE12" s="65"/>
      <c r="GF12" s="65"/>
      <c r="GG12" s="65"/>
      <c r="GH12" s="65"/>
      <c r="GI12" s="65"/>
      <c r="GJ12" s="65"/>
      <c r="GK12" s="65"/>
      <c r="GL12" s="65"/>
      <c r="GM12" s="65"/>
      <c r="GN12" s="65"/>
      <c r="GO12" s="65"/>
      <c r="GP12" s="65"/>
      <c r="GQ12" s="65"/>
      <c r="GR12" s="65"/>
      <c r="GS12" s="65"/>
      <c r="GT12" s="65"/>
      <c r="GU12" s="65"/>
      <c r="GV12" s="65"/>
      <c r="GW12" s="65"/>
      <c r="GX12" s="65"/>
      <c r="GY12" s="65"/>
      <c r="GZ12" s="65"/>
      <c r="HA12" s="65"/>
      <c r="HB12" s="65"/>
      <c r="HC12" s="65"/>
      <c r="HD12" s="65"/>
      <c r="HE12" s="65"/>
      <c r="HF12" s="65"/>
      <c r="HG12" s="65"/>
      <c r="HH12" s="65"/>
      <c r="HI12" s="65"/>
      <c r="HJ12" s="65"/>
      <c r="HK12" s="65"/>
      <c r="HL12" s="65"/>
      <c r="HM12" s="65"/>
      <c r="HN12" s="65"/>
      <c r="HO12" s="65"/>
      <c r="HP12" s="65"/>
      <c r="HQ12" s="65"/>
      <c r="HR12" s="65"/>
      <c r="HS12" s="65"/>
      <c r="HT12" s="65"/>
      <c r="HU12" s="65"/>
      <c r="HV12" s="65"/>
      <c r="HW12" s="65"/>
      <c r="HX12" s="65"/>
      <c r="HY12" s="65"/>
      <c r="HZ12" s="65"/>
      <c r="IA12" s="65"/>
      <c r="IB12" s="65"/>
      <c r="IC12" s="65"/>
      <c r="ID12" s="65"/>
      <c r="IE12" s="65"/>
      <c r="IF12" s="65"/>
      <c r="IG12" s="65"/>
      <c r="IH12" s="65"/>
      <c r="II12" s="65"/>
      <c r="IJ12" s="65"/>
      <c r="IK12" s="65"/>
      <c r="IL12" s="65"/>
      <c r="IM12" s="65"/>
      <c r="IN12" s="65"/>
      <c r="IO12" s="65"/>
      <c r="IP12" s="65"/>
      <c r="IQ12" s="65"/>
      <c r="IR12" s="65"/>
      <c r="IS12" s="65"/>
      <c r="IT12" s="65"/>
      <c r="IU12" s="65"/>
      <c r="IV12" s="65"/>
    </row>
    <row r="13" spans="1:256" x14ac:dyDescent="0.25">
      <c r="A13" s="63">
        <v>6</v>
      </c>
      <c r="B13" s="64" t="s">
        <v>272</v>
      </c>
      <c r="C13" s="222">
        <v>824595.00929899991</v>
      </c>
      <c r="D13" s="222">
        <v>1728502.22</v>
      </c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  <c r="EE13" s="65"/>
      <c r="EF13" s="65"/>
      <c r="EG13" s="65"/>
      <c r="EH13" s="65"/>
      <c r="EI13" s="65"/>
      <c r="EJ13" s="65"/>
      <c r="EK13" s="65"/>
      <c r="EL13" s="65"/>
      <c r="EM13" s="65"/>
      <c r="EN13" s="65"/>
      <c r="EO13" s="65"/>
      <c r="EP13" s="65"/>
      <c r="EQ13" s="65"/>
      <c r="ER13" s="65"/>
      <c r="ES13" s="65"/>
      <c r="ET13" s="65"/>
      <c r="EU13" s="65"/>
      <c r="EV13" s="65"/>
      <c r="EW13" s="65"/>
      <c r="EX13" s="65"/>
      <c r="EY13" s="65"/>
      <c r="EZ13" s="65"/>
      <c r="FA13" s="65"/>
      <c r="FB13" s="65"/>
      <c r="FC13" s="65"/>
      <c r="FD13" s="65"/>
      <c r="FE13" s="65"/>
      <c r="FF13" s="65"/>
      <c r="FG13" s="65"/>
      <c r="FH13" s="65"/>
      <c r="FI13" s="65"/>
      <c r="FJ13" s="65"/>
      <c r="FK13" s="65"/>
      <c r="FL13" s="65"/>
      <c r="FM13" s="65"/>
      <c r="FN13" s="65"/>
      <c r="FO13" s="65"/>
      <c r="FP13" s="65"/>
      <c r="FQ13" s="65"/>
      <c r="FR13" s="65"/>
      <c r="FS13" s="65"/>
      <c r="FT13" s="65"/>
      <c r="FU13" s="65"/>
      <c r="FV13" s="65"/>
      <c r="FW13" s="65"/>
      <c r="FX13" s="65"/>
      <c r="FY13" s="65"/>
      <c r="FZ13" s="65"/>
      <c r="GA13" s="65"/>
      <c r="GB13" s="65"/>
      <c r="GC13" s="65"/>
      <c r="GD13" s="65"/>
      <c r="GE13" s="65"/>
      <c r="GF13" s="65"/>
      <c r="GG13" s="65"/>
      <c r="GH13" s="65"/>
      <c r="GI13" s="65"/>
      <c r="GJ13" s="65"/>
      <c r="GK13" s="65"/>
      <c r="GL13" s="65"/>
      <c r="GM13" s="65"/>
      <c r="GN13" s="65"/>
      <c r="GO13" s="65"/>
      <c r="GP13" s="65"/>
      <c r="GQ13" s="65"/>
      <c r="GR13" s="65"/>
      <c r="GS13" s="65"/>
      <c r="GT13" s="65"/>
      <c r="GU13" s="65"/>
      <c r="GV13" s="65"/>
      <c r="GW13" s="65"/>
      <c r="GX13" s="65"/>
      <c r="GY13" s="65"/>
      <c r="GZ13" s="65"/>
      <c r="HA13" s="65"/>
      <c r="HB13" s="65"/>
      <c r="HC13" s="65"/>
      <c r="HD13" s="65"/>
      <c r="HE13" s="65"/>
      <c r="HF13" s="65"/>
      <c r="HG13" s="65"/>
      <c r="HH13" s="65"/>
      <c r="HI13" s="65"/>
      <c r="HJ13" s="65"/>
      <c r="HK13" s="65"/>
      <c r="HL13" s="65"/>
      <c r="HM13" s="65"/>
      <c r="HN13" s="65"/>
      <c r="HO13" s="65"/>
      <c r="HP13" s="65"/>
      <c r="HQ13" s="65"/>
      <c r="HR13" s="65"/>
      <c r="HS13" s="65"/>
      <c r="HT13" s="65"/>
      <c r="HU13" s="65"/>
      <c r="HV13" s="65"/>
      <c r="HW13" s="65"/>
      <c r="HX13" s="65"/>
      <c r="HY13" s="65"/>
      <c r="HZ13" s="65"/>
      <c r="IA13" s="65"/>
      <c r="IB13" s="65"/>
      <c r="IC13" s="65"/>
      <c r="ID13" s="65"/>
      <c r="IE13" s="65"/>
      <c r="IF13" s="65"/>
      <c r="IG13" s="65"/>
      <c r="IH13" s="65"/>
      <c r="II13" s="65"/>
      <c r="IJ13" s="65"/>
      <c r="IK13" s="65"/>
      <c r="IL13" s="65"/>
      <c r="IM13" s="65"/>
      <c r="IN13" s="65"/>
      <c r="IO13" s="65"/>
      <c r="IP13" s="65"/>
      <c r="IQ13" s="65"/>
      <c r="IR13" s="65"/>
      <c r="IS13" s="65"/>
      <c r="IT13" s="65"/>
      <c r="IU13" s="65"/>
      <c r="IV13" s="65"/>
    </row>
    <row r="14" spans="1:256" x14ac:dyDescent="0.25">
      <c r="A14" s="63">
        <v>7</v>
      </c>
      <c r="B14" s="64" t="s">
        <v>273</v>
      </c>
      <c r="C14" s="222">
        <v>2383051.5345999999</v>
      </c>
      <c r="D14" s="222">
        <v>4994682.699</v>
      </c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5"/>
      <c r="CF14" s="65"/>
      <c r="CG14" s="65"/>
      <c r="CH14" s="65"/>
      <c r="CI14" s="65"/>
      <c r="CJ14" s="65"/>
      <c r="CK14" s="65"/>
      <c r="CL14" s="65"/>
      <c r="CM14" s="65"/>
      <c r="CN14" s="65"/>
      <c r="CO14" s="65"/>
      <c r="CP14" s="65"/>
      <c r="CQ14" s="65"/>
      <c r="CR14" s="65"/>
      <c r="CS14" s="65"/>
      <c r="CT14" s="65"/>
      <c r="CU14" s="65"/>
      <c r="CV14" s="65"/>
      <c r="CW14" s="65"/>
      <c r="CX14" s="65"/>
      <c r="CY14" s="65"/>
      <c r="CZ14" s="65"/>
      <c r="DA14" s="65"/>
      <c r="DB14" s="65"/>
      <c r="DC14" s="65"/>
      <c r="DD14" s="65"/>
      <c r="DE14" s="65"/>
      <c r="DF14" s="65"/>
      <c r="DG14" s="65"/>
      <c r="DH14" s="65"/>
      <c r="DI14" s="65"/>
      <c r="DJ14" s="65"/>
      <c r="DK14" s="65"/>
      <c r="DL14" s="65"/>
      <c r="DM14" s="65"/>
      <c r="DN14" s="65"/>
      <c r="DO14" s="65"/>
      <c r="DP14" s="65"/>
      <c r="DQ14" s="65"/>
      <c r="DR14" s="65"/>
      <c r="DS14" s="65"/>
      <c r="DT14" s="65"/>
      <c r="DU14" s="65"/>
      <c r="DV14" s="65"/>
      <c r="DW14" s="65"/>
      <c r="DX14" s="65"/>
      <c r="DY14" s="65"/>
      <c r="DZ14" s="65"/>
      <c r="EA14" s="65"/>
      <c r="EB14" s="65"/>
      <c r="EC14" s="65"/>
      <c r="ED14" s="65"/>
      <c r="EE14" s="65"/>
      <c r="EF14" s="65"/>
      <c r="EG14" s="65"/>
      <c r="EH14" s="65"/>
      <c r="EI14" s="65"/>
      <c r="EJ14" s="65"/>
      <c r="EK14" s="65"/>
      <c r="EL14" s="65"/>
      <c r="EM14" s="65"/>
      <c r="EN14" s="65"/>
      <c r="EO14" s="65"/>
      <c r="EP14" s="65"/>
      <c r="EQ14" s="65"/>
      <c r="ER14" s="65"/>
      <c r="ES14" s="65"/>
      <c r="ET14" s="65"/>
      <c r="EU14" s="65"/>
      <c r="EV14" s="65"/>
      <c r="EW14" s="65"/>
      <c r="EX14" s="65"/>
      <c r="EY14" s="65"/>
      <c r="EZ14" s="65"/>
      <c r="FA14" s="65"/>
      <c r="FB14" s="65"/>
      <c r="FC14" s="65"/>
      <c r="FD14" s="65"/>
      <c r="FE14" s="65"/>
      <c r="FF14" s="65"/>
      <c r="FG14" s="65"/>
      <c r="FH14" s="65"/>
      <c r="FI14" s="65"/>
      <c r="FJ14" s="65"/>
      <c r="FK14" s="65"/>
      <c r="FL14" s="65"/>
      <c r="FM14" s="65"/>
      <c r="FN14" s="65"/>
      <c r="FO14" s="65"/>
      <c r="FP14" s="65"/>
      <c r="FQ14" s="65"/>
      <c r="FR14" s="65"/>
      <c r="FS14" s="65"/>
      <c r="FT14" s="65"/>
      <c r="FU14" s="65"/>
      <c r="FV14" s="65"/>
      <c r="FW14" s="65"/>
      <c r="FX14" s="65"/>
      <c r="FY14" s="65"/>
      <c r="FZ14" s="65"/>
      <c r="GA14" s="65"/>
      <c r="GB14" s="65"/>
      <c r="GC14" s="65"/>
      <c r="GD14" s="65"/>
      <c r="GE14" s="65"/>
      <c r="GF14" s="65"/>
      <c r="GG14" s="65"/>
      <c r="GH14" s="65"/>
      <c r="GI14" s="65"/>
      <c r="GJ14" s="65"/>
      <c r="GK14" s="65"/>
      <c r="GL14" s="65"/>
      <c r="GM14" s="65"/>
      <c r="GN14" s="65"/>
      <c r="GO14" s="65"/>
      <c r="GP14" s="65"/>
      <c r="GQ14" s="65"/>
      <c r="GR14" s="65"/>
      <c r="GS14" s="65"/>
      <c r="GT14" s="65"/>
      <c r="GU14" s="65"/>
      <c r="GV14" s="65"/>
      <c r="GW14" s="65"/>
      <c r="GX14" s="65"/>
      <c r="GY14" s="65"/>
      <c r="GZ14" s="65"/>
      <c r="HA14" s="65"/>
      <c r="HB14" s="65"/>
      <c r="HC14" s="65"/>
      <c r="HD14" s="65"/>
      <c r="HE14" s="65"/>
      <c r="HF14" s="65"/>
      <c r="HG14" s="65"/>
      <c r="HH14" s="65"/>
      <c r="HI14" s="65"/>
      <c r="HJ14" s="65"/>
      <c r="HK14" s="65"/>
      <c r="HL14" s="65"/>
      <c r="HM14" s="65"/>
      <c r="HN14" s="65"/>
      <c r="HO14" s="65"/>
      <c r="HP14" s="65"/>
      <c r="HQ14" s="65"/>
      <c r="HR14" s="65"/>
      <c r="HS14" s="65"/>
      <c r="HT14" s="65"/>
      <c r="HU14" s="65"/>
      <c r="HV14" s="65"/>
      <c r="HW14" s="65"/>
      <c r="HX14" s="65"/>
      <c r="HY14" s="65"/>
      <c r="HZ14" s="65"/>
      <c r="IA14" s="65"/>
      <c r="IB14" s="65"/>
      <c r="IC14" s="65"/>
      <c r="ID14" s="65"/>
      <c r="IE14" s="65"/>
      <c r="IF14" s="65"/>
      <c r="IG14" s="65"/>
      <c r="IH14" s="65"/>
      <c r="II14" s="65"/>
      <c r="IJ14" s="65"/>
      <c r="IK14" s="65"/>
      <c r="IL14" s="65"/>
      <c r="IM14" s="65"/>
      <c r="IN14" s="65"/>
      <c r="IO14" s="65"/>
      <c r="IP14" s="65"/>
      <c r="IQ14" s="65"/>
      <c r="IR14" s="65"/>
      <c r="IS14" s="65"/>
      <c r="IT14" s="65"/>
      <c r="IU14" s="65"/>
      <c r="IV14" s="65"/>
    </row>
    <row r="15" spans="1:256" ht="15" x14ac:dyDescent="0.25">
      <c r="A15" s="63">
        <v>8</v>
      </c>
      <c r="B15" s="64" t="s">
        <v>316</v>
      </c>
      <c r="C15" s="222">
        <v>300270</v>
      </c>
      <c r="D15" s="222">
        <v>625000</v>
      </c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5"/>
      <c r="BZ15" s="65"/>
      <c r="CA15" s="65"/>
      <c r="CB15" s="65"/>
      <c r="CC15" s="65"/>
      <c r="CD15" s="65"/>
      <c r="CE15" s="65"/>
      <c r="CF15" s="65"/>
      <c r="CG15" s="65"/>
      <c r="CH15" s="65"/>
      <c r="CI15" s="65"/>
      <c r="CJ15" s="65"/>
      <c r="CK15" s="65"/>
      <c r="CL15" s="65"/>
      <c r="CM15" s="65"/>
      <c r="CN15" s="65"/>
      <c r="CO15" s="65"/>
      <c r="CP15" s="65"/>
      <c r="CQ15" s="65"/>
      <c r="CR15" s="65"/>
      <c r="CS15" s="65"/>
      <c r="CT15" s="65"/>
      <c r="CU15" s="65"/>
      <c r="CV15" s="65"/>
      <c r="CW15" s="65"/>
      <c r="CX15" s="65"/>
      <c r="CY15" s="65"/>
      <c r="CZ15" s="65"/>
      <c r="DA15" s="65"/>
      <c r="DB15" s="65"/>
      <c r="DC15" s="65"/>
      <c r="DD15" s="65"/>
      <c r="DE15" s="65"/>
      <c r="DF15" s="65"/>
      <c r="DG15" s="65"/>
      <c r="DH15" s="65"/>
      <c r="DI15" s="65"/>
      <c r="DJ15" s="65"/>
      <c r="DK15" s="65"/>
      <c r="DL15" s="65"/>
      <c r="DM15" s="65"/>
      <c r="DN15" s="65"/>
      <c r="DO15" s="65"/>
      <c r="DP15" s="65"/>
      <c r="DQ15" s="65"/>
      <c r="DR15" s="65"/>
      <c r="DS15" s="65"/>
      <c r="DT15" s="65"/>
      <c r="DU15" s="65"/>
      <c r="DV15" s="65"/>
      <c r="DW15" s="65"/>
      <c r="DX15" s="65"/>
      <c r="DY15" s="65"/>
      <c r="DZ15" s="65"/>
      <c r="EA15" s="65"/>
      <c r="EB15" s="65"/>
      <c r="EC15" s="65"/>
      <c r="ED15" s="65"/>
      <c r="EE15" s="65"/>
      <c r="EF15" s="65"/>
      <c r="EG15" s="65"/>
      <c r="EH15" s="65"/>
      <c r="EI15" s="65"/>
      <c r="EJ15" s="65"/>
      <c r="EK15" s="65"/>
      <c r="EL15" s="65"/>
      <c r="EM15" s="65"/>
      <c r="EN15" s="65"/>
      <c r="EO15" s="65"/>
      <c r="EP15" s="65"/>
      <c r="EQ15" s="65"/>
      <c r="ER15" s="65"/>
      <c r="ES15" s="65"/>
      <c r="ET15" s="65"/>
      <c r="EU15" s="65"/>
      <c r="EV15" s="65"/>
      <c r="EW15" s="65"/>
      <c r="EX15" s="65"/>
      <c r="EY15" s="65"/>
      <c r="EZ15" s="65"/>
      <c r="FA15" s="65"/>
      <c r="FB15" s="65"/>
      <c r="FC15" s="65"/>
      <c r="FD15" s="65"/>
      <c r="FE15" s="65"/>
      <c r="FF15" s="65"/>
      <c r="FG15" s="65"/>
      <c r="FH15" s="65"/>
      <c r="FI15" s="65"/>
      <c r="FJ15" s="65"/>
      <c r="FK15" s="65"/>
      <c r="FL15" s="65"/>
      <c r="FM15" s="65"/>
      <c r="FN15" s="65"/>
      <c r="FO15" s="65"/>
      <c r="FP15" s="65"/>
      <c r="FQ15" s="65"/>
      <c r="FR15" s="65"/>
      <c r="FS15" s="65"/>
      <c r="FT15" s="65"/>
      <c r="FU15" s="65"/>
      <c r="FV15" s="65"/>
      <c r="FW15" s="65"/>
      <c r="FX15" s="65"/>
      <c r="FY15" s="65"/>
      <c r="FZ15" s="65"/>
      <c r="GA15" s="65"/>
      <c r="GB15" s="65"/>
      <c r="GC15" s="65"/>
      <c r="GD15" s="65"/>
      <c r="GE15" s="65"/>
      <c r="GF15" s="65"/>
      <c r="GG15" s="65"/>
      <c r="GH15" s="65"/>
      <c r="GI15" s="65"/>
      <c r="GJ15" s="65"/>
      <c r="GK15" s="65"/>
      <c r="GL15" s="65"/>
      <c r="GM15" s="65"/>
      <c r="GN15" s="65"/>
      <c r="GO15" s="65"/>
      <c r="GP15" s="65"/>
      <c r="GQ15" s="65"/>
      <c r="GR15" s="65"/>
      <c r="GS15" s="65"/>
      <c r="GT15" s="65"/>
      <c r="GU15" s="65"/>
      <c r="GV15" s="65"/>
      <c r="GW15" s="65"/>
      <c r="GX15" s="65"/>
      <c r="GY15" s="65"/>
      <c r="GZ15" s="65"/>
      <c r="HA15" s="65"/>
      <c r="HB15" s="65"/>
      <c r="HC15" s="65"/>
      <c r="HD15" s="65"/>
      <c r="HE15" s="65"/>
      <c r="HF15" s="65"/>
      <c r="HG15" s="65"/>
      <c r="HH15" s="65"/>
      <c r="HI15" s="65"/>
      <c r="HJ15" s="65"/>
      <c r="HK15" s="65"/>
      <c r="HL15" s="65"/>
      <c r="HM15" s="65"/>
      <c r="HN15" s="65"/>
      <c r="HO15" s="65"/>
      <c r="HP15" s="65"/>
      <c r="HQ15" s="65"/>
      <c r="HR15" s="65"/>
      <c r="HS15" s="65"/>
      <c r="HT15" s="65"/>
      <c r="HU15" s="65"/>
      <c r="HV15" s="65"/>
      <c r="HW15" s="65"/>
      <c r="HX15" s="65"/>
      <c r="HY15" s="65"/>
      <c r="HZ15" s="65"/>
      <c r="IA15" s="65"/>
      <c r="IB15" s="65"/>
      <c r="IC15" s="65"/>
      <c r="ID15" s="65"/>
      <c r="IE15" s="65"/>
      <c r="IF15" s="65"/>
      <c r="IG15" s="65"/>
      <c r="IH15" s="65"/>
      <c r="II15" s="65"/>
      <c r="IJ15" s="65"/>
      <c r="IK15" s="65"/>
      <c r="IL15" s="65"/>
      <c r="IM15" s="65"/>
      <c r="IN15" s="65"/>
      <c r="IO15" s="65"/>
      <c r="IP15" s="65"/>
      <c r="IQ15" s="65"/>
      <c r="IR15" s="65"/>
      <c r="IS15" s="65"/>
      <c r="IT15" s="65"/>
      <c r="IU15" s="65"/>
      <c r="IV15" s="65"/>
    </row>
    <row r="16" spans="1:256" ht="27" x14ac:dyDescent="0.25">
      <c r="A16" s="63">
        <v>9</v>
      </c>
      <c r="B16" s="64" t="s">
        <v>310</v>
      </c>
      <c r="C16" s="222">
        <v>554435.5</v>
      </c>
      <c r="D16" s="222">
        <v>1175000</v>
      </c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5"/>
      <c r="CR16" s="65"/>
      <c r="CS16" s="65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  <c r="DW16" s="65"/>
      <c r="DX16" s="65"/>
      <c r="DY16" s="65"/>
      <c r="DZ16" s="65"/>
      <c r="EA16" s="65"/>
      <c r="EB16" s="65"/>
      <c r="EC16" s="65"/>
      <c r="ED16" s="65"/>
      <c r="EE16" s="65"/>
      <c r="EF16" s="65"/>
      <c r="EG16" s="65"/>
      <c r="EH16" s="65"/>
      <c r="EI16" s="65"/>
      <c r="EJ16" s="65"/>
      <c r="EK16" s="65"/>
      <c r="EL16" s="65"/>
      <c r="EM16" s="65"/>
      <c r="EN16" s="65"/>
      <c r="EO16" s="65"/>
      <c r="EP16" s="65"/>
      <c r="EQ16" s="65"/>
      <c r="ER16" s="65"/>
      <c r="ES16" s="65"/>
      <c r="ET16" s="65"/>
      <c r="EU16" s="65"/>
      <c r="EV16" s="65"/>
      <c r="EW16" s="65"/>
      <c r="EX16" s="65"/>
      <c r="EY16" s="65"/>
      <c r="EZ16" s="65"/>
      <c r="FA16" s="65"/>
      <c r="FB16" s="65"/>
      <c r="FC16" s="65"/>
      <c r="FD16" s="65"/>
      <c r="FE16" s="65"/>
      <c r="FF16" s="65"/>
      <c r="FG16" s="65"/>
      <c r="FH16" s="65"/>
      <c r="FI16" s="65"/>
      <c r="FJ16" s="65"/>
      <c r="FK16" s="65"/>
      <c r="FL16" s="65"/>
      <c r="FM16" s="65"/>
      <c r="FN16" s="65"/>
      <c r="FO16" s="65"/>
      <c r="FP16" s="65"/>
      <c r="FQ16" s="65"/>
      <c r="FR16" s="65"/>
      <c r="FS16" s="65"/>
      <c r="FT16" s="65"/>
      <c r="FU16" s="65"/>
      <c r="FV16" s="65"/>
      <c r="FW16" s="65"/>
      <c r="FX16" s="65"/>
      <c r="FY16" s="65"/>
      <c r="FZ16" s="65"/>
      <c r="GA16" s="65"/>
      <c r="GB16" s="65"/>
      <c r="GC16" s="65"/>
      <c r="GD16" s="65"/>
      <c r="GE16" s="65"/>
      <c r="GF16" s="65"/>
      <c r="GG16" s="65"/>
      <c r="GH16" s="65"/>
      <c r="GI16" s="65"/>
      <c r="GJ16" s="65"/>
      <c r="GK16" s="65"/>
      <c r="GL16" s="65"/>
      <c r="GM16" s="65"/>
      <c r="GN16" s="65"/>
      <c r="GO16" s="65"/>
      <c r="GP16" s="65"/>
      <c r="GQ16" s="65"/>
      <c r="GR16" s="65"/>
      <c r="GS16" s="65"/>
      <c r="GT16" s="65"/>
      <c r="GU16" s="65"/>
      <c r="GV16" s="65"/>
      <c r="GW16" s="65"/>
      <c r="GX16" s="65"/>
      <c r="GY16" s="65"/>
      <c r="GZ16" s="65"/>
      <c r="HA16" s="65"/>
      <c r="HB16" s="65"/>
      <c r="HC16" s="65"/>
      <c r="HD16" s="65"/>
      <c r="HE16" s="65"/>
      <c r="HF16" s="65"/>
      <c r="HG16" s="65"/>
      <c r="HH16" s="65"/>
      <c r="HI16" s="65"/>
      <c r="HJ16" s="65"/>
      <c r="HK16" s="65"/>
      <c r="HL16" s="65"/>
      <c r="HM16" s="65"/>
      <c r="HN16" s="65"/>
      <c r="HO16" s="65"/>
      <c r="HP16" s="65"/>
      <c r="HQ16" s="65"/>
      <c r="HR16" s="65"/>
      <c r="HS16" s="65"/>
      <c r="HT16" s="65"/>
      <c r="HU16" s="65"/>
      <c r="HV16" s="65"/>
      <c r="HW16" s="65"/>
      <c r="HX16" s="65"/>
      <c r="HY16" s="65"/>
      <c r="HZ16" s="65"/>
      <c r="IA16" s="65"/>
      <c r="IB16" s="65"/>
      <c r="IC16" s="65"/>
      <c r="ID16" s="65"/>
      <c r="IE16" s="65"/>
      <c r="IF16" s="65"/>
      <c r="IG16" s="65"/>
      <c r="IH16" s="65"/>
      <c r="II16" s="65"/>
      <c r="IJ16" s="65"/>
      <c r="IK16" s="65"/>
      <c r="IL16" s="65"/>
      <c r="IM16" s="65"/>
      <c r="IN16" s="65"/>
      <c r="IO16" s="65"/>
      <c r="IP16" s="65"/>
      <c r="IQ16" s="65"/>
      <c r="IR16" s="65"/>
      <c r="IS16" s="65"/>
      <c r="IT16" s="65"/>
      <c r="IU16" s="65"/>
      <c r="IV16" s="65"/>
    </row>
    <row r="17" spans="1:256" ht="15" x14ac:dyDescent="0.25">
      <c r="A17" s="63">
        <v>10</v>
      </c>
      <c r="B17" s="64" t="s">
        <v>317</v>
      </c>
      <c r="C17" s="222">
        <v>447176.739</v>
      </c>
      <c r="D17" s="222">
        <v>944167.98</v>
      </c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  <c r="IJ17" s="65"/>
      <c r="IK17" s="65"/>
      <c r="IL17" s="65"/>
      <c r="IM17" s="65"/>
      <c r="IN17" s="65"/>
      <c r="IO17" s="65"/>
      <c r="IP17" s="65"/>
      <c r="IQ17" s="65"/>
      <c r="IR17" s="65"/>
      <c r="IS17" s="65"/>
      <c r="IT17" s="65"/>
      <c r="IU17" s="65"/>
      <c r="IV17" s="65"/>
    </row>
    <row r="18" spans="1:256" ht="28.5" x14ac:dyDescent="0.25">
      <c r="A18" s="63">
        <v>11</v>
      </c>
      <c r="B18" s="64" t="s">
        <v>318</v>
      </c>
      <c r="C18" s="222">
        <v>27199.8</v>
      </c>
      <c r="D18" s="222">
        <v>57500</v>
      </c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  <c r="IC18" s="65"/>
      <c r="ID18" s="65"/>
      <c r="IE18" s="65"/>
      <c r="IF18" s="65"/>
      <c r="IG18" s="65"/>
      <c r="IH18" s="65"/>
      <c r="II18" s="65"/>
      <c r="IJ18" s="65"/>
      <c r="IK18" s="65"/>
      <c r="IL18" s="65"/>
      <c r="IM18" s="65"/>
      <c r="IN18" s="65"/>
      <c r="IO18" s="65"/>
      <c r="IP18" s="65"/>
      <c r="IQ18" s="65"/>
      <c r="IR18" s="65"/>
      <c r="IS18" s="65"/>
      <c r="IT18" s="65"/>
      <c r="IU18" s="65"/>
      <c r="IV18" s="65"/>
    </row>
    <row r="19" spans="1:256" ht="15" x14ac:dyDescent="0.25">
      <c r="A19" s="63">
        <v>12</v>
      </c>
      <c r="B19" s="64" t="s">
        <v>319</v>
      </c>
      <c r="C19" s="222">
        <v>633735.28602500004</v>
      </c>
      <c r="D19" s="222">
        <v>1320872.26</v>
      </c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  <c r="IC19" s="65"/>
      <c r="ID19" s="65"/>
      <c r="IE19" s="65"/>
      <c r="IF19" s="65"/>
      <c r="IG19" s="65"/>
      <c r="IH19" s="65"/>
      <c r="II19" s="65"/>
      <c r="IJ19" s="65"/>
      <c r="IK19" s="65"/>
      <c r="IL19" s="65"/>
      <c r="IM19" s="65"/>
      <c r="IN19" s="65"/>
      <c r="IO19" s="65"/>
      <c r="IP19" s="65"/>
      <c r="IQ19" s="65"/>
      <c r="IR19" s="65"/>
      <c r="IS19" s="65"/>
      <c r="IT19" s="65"/>
      <c r="IU19" s="65"/>
      <c r="IV19" s="65"/>
    </row>
    <row r="20" spans="1:256" ht="28.5" x14ac:dyDescent="0.25">
      <c r="A20" s="63">
        <v>13</v>
      </c>
      <c r="B20" s="64" t="s">
        <v>320</v>
      </c>
      <c r="C20" s="222">
        <v>47664</v>
      </c>
      <c r="D20" s="222">
        <v>100000</v>
      </c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  <c r="IC20" s="65"/>
      <c r="ID20" s="65"/>
      <c r="IE20" s="65"/>
      <c r="IF20" s="65"/>
      <c r="IG20" s="65"/>
      <c r="IH20" s="65"/>
      <c r="II20" s="65"/>
      <c r="IJ20" s="65"/>
      <c r="IK20" s="65"/>
      <c r="IL20" s="65"/>
      <c r="IM20" s="65"/>
      <c r="IN20" s="65"/>
      <c r="IO20" s="65"/>
      <c r="IP20" s="65"/>
      <c r="IQ20" s="65"/>
      <c r="IR20" s="65"/>
      <c r="IS20" s="65"/>
      <c r="IT20" s="65"/>
      <c r="IU20" s="65"/>
      <c r="IV20" s="65"/>
    </row>
    <row r="21" spans="1:256" ht="15" x14ac:dyDescent="0.25">
      <c r="A21" s="63">
        <v>14</v>
      </c>
      <c r="B21" s="64" t="s">
        <v>340</v>
      </c>
      <c r="C21" s="222">
        <f>20509098.75+51401.25</f>
        <v>20560500</v>
      </c>
      <c r="D21" s="222">
        <f>125000+49875000</f>
        <v>50000000</v>
      </c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  <c r="IC21" s="65"/>
      <c r="ID21" s="65"/>
      <c r="IE21" s="65"/>
      <c r="IF21" s="65"/>
      <c r="IG21" s="65"/>
      <c r="IH21" s="65"/>
      <c r="II21" s="65"/>
      <c r="IJ21" s="65"/>
      <c r="IK21" s="65"/>
      <c r="IL21" s="65"/>
      <c r="IM21" s="65"/>
      <c r="IN21" s="65"/>
      <c r="IO21" s="65"/>
      <c r="IP21" s="65"/>
      <c r="IQ21" s="65"/>
      <c r="IR21" s="65"/>
      <c r="IS21" s="65"/>
      <c r="IT21" s="65"/>
      <c r="IU21" s="65"/>
      <c r="IV21" s="65"/>
    </row>
    <row r="22" spans="1:256" ht="15" x14ac:dyDescent="0.25">
      <c r="A22" s="63">
        <v>15</v>
      </c>
      <c r="B22" s="64" t="s">
        <v>341</v>
      </c>
      <c r="C22" s="222">
        <v>26098.352123000001</v>
      </c>
      <c r="D22" s="222">
        <v>54486.214999999997</v>
      </c>
      <c r="E22" s="65"/>
      <c r="F22" s="80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  <c r="IC22" s="65"/>
      <c r="ID22" s="65"/>
      <c r="IE22" s="65"/>
      <c r="IF22" s="65"/>
      <c r="IG22" s="65"/>
      <c r="IH22" s="65"/>
      <c r="II22" s="65"/>
      <c r="IJ22" s="65"/>
      <c r="IK22" s="65"/>
      <c r="IL22" s="65"/>
      <c r="IM22" s="65"/>
      <c r="IN22" s="65"/>
      <c r="IO22" s="65"/>
      <c r="IP22" s="65"/>
      <c r="IQ22" s="65"/>
      <c r="IR22" s="65"/>
      <c r="IS22" s="65"/>
      <c r="IT22" s="65"/>
      <c r="IU22" s="65"/>
      <c r="IV22" s="65"/>
    </row>
    <row r="23" spans="1:256" ht="15" x14ac:dyDescent="0.25">
      <c r="A23" s="63">
        <v>16</v>
      </c>
      <c r="B23" s="64" t="s">
        <v>342</v>
      </c>
      <c r="C23" s="222">
        <v>36170.347877</v>
      </c>
      <c r="D23" s="222">
        <v>75513.785000000003</v>
      </c>
      <c r="E23" s="65"/>
      <c r="F23" s="80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  <c r="EN23" s="65"/>
      <c r="EO23" s="65"/>
      <c r="EP23" s="65"/>
      <c r="EQ23" s="65"/>
      <c r="ER23" s="65"/>
      <c r="ES23" s="65"/>
      <c r="ET23" s="65"/>
      <c r="EU23" s="65"/>
      <c r="EV23" s="65"/>
      <c r="EW23" s="65"/>
      <c r="EX23" s="65"/>
      <c r="EY23" s="65"/>
      <c r="EZ23" s="65"/>
      <c r="FA23" s="65"/>
      <c r="FB23" s="65"/>
      <c r="FC23" s="65"/>
      <c r="FD23" s="65"/>
      <c r="FE23" s="65"/>
      <c r="FF23" s="65"/>
      <c r="FG23" s="65"/>
      <c r="FH23" s="65"/>
      <c r="FI23" s="65"/>
      <c r="FJ23" s="65"/>
      <c r="FK23" s="65"/>
      <c r="FL23" s="65"/>
      <c r="FM23" s="65"/>
      <c r="FN23" s="65"/>
      <c r="FO23" s="65"/>
      <c r="FP23" s="65"/>
      <c r="FQ23" s="65"/>
      <c r="FR23" s="65"/>
      <c r="FS23" s="65"/>
      <c r="FT23" s="65"/>
      <c r="FU23" s="65"/>
      <c r="FV23" s="65"/>
      <c r="FW23" s="65"/>
      <c r="FX23" s="65"/>
      <c r="FY23" s="65"/>
      <c r="FZ23" s="65"/>
      <c r="GA23" s="65"/>
      <c r="GB23" s="65"/>
      <c r="GC23" s="65"/>
      <c r="GD23" s="65"/>
      <c r="GE23" s="65"/>
      <c r="GF23" s="65"/>
      <c r="GG23" s="65"/>
      <c r="GH23" s="65"/>
      <c r="GI23" s="65"/>
      <c r="GJ23" s="65"/>
      <c r="GK23" s="65"/>
      <c r="GL23" s="65"/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65"/>
      <c r="HP23" s="65"/>
      <c r="HQ23" s="65"/>
      <c r="HR23" s="65"/>
      <c r="HS23" s="65"/>
      <c r="HT23" s="65"/>
      <c r="HU23" s="65"/>
      <c r="HV23" s="65"/>
      <c r="HW23" s="65"/>
      <c r="HX23" s="65"/>
      <c r="HY23" s="65"/>
      <c r="HZ23" s="65"/>
      <c r="IA23" s="65"/>
      <c r="IB23" s="65"/>
      <c r="IC23" s="65"/>
      <c r="ID23" s="65"/>
      <c r="IE23" s="65"/>
      <c r="IF23" s="65"/>
      <c r="IG23" s="65"/>
      <c r="IH23" s="65"/>
      <c r="II23" s="65"/>
      <c r="IJ23" s="65"/>
      <c r="IK23" s="65"/>
      <c r="IL23" s="65"/>
      <c r="IM23" s="65"/>
      <c r="IN23" s="65"/>
      <c r="IO23" s="65"/>
      <c r="IP23" s="65"/>
      <c r="IQ23" s="65"/>
      <c r="IR23" s="65"/>
      <c r="IS23" s="65"/>
      <c r="IT23" s="65"/>
      <c r="IU23" s="65"/>
      <c r="IV23" s="65"/>
    </row>
    <row r="24" spans="1:256" ht="18" customHeight="1" x14ac:dyDescent="0.25">
      <c r="A24" s="61" t="s">
        <v>40</v>
      </c>
      <c r="B24" s="61" t="s">
        <v>321</v>
      </c>
      <c r="C24" s="214">
        <f>SUM(C25:C32)</f>
        <v>7301409.688804999</v>
      </c>
      <c r="D24" s="214">
        <f>SUM(D25:D32)</f>
        <v>15265011.914000001</v>
      </c>
      <c r="E24" s="66"/>
      <c r="F24" s="80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  <c r="BH24" s="66"/>
      <c r="BI24" s="66"/>
      <c r="BJ24" s="66"/>
      <c r="BK24" s="66"/>
      <c r="BL24" s="66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6"/>
      <c r="CA24" s="66"/>
      <c r="CB24" s="66"/>
      <c r="CC24" s="66"/>
      <c r="CD24" s="66"/>
      <c r="CE24" s="66"/>
      <c r="CF24" s="66"/>
      <c r="CG24" s="66"/>
      <c r="CH24" s="66"/>
      <c r="CI24" s="66"/>
      <c r="CJ24" s="66"/>
      <c r="CK24" s="66"/>
      <c r="CL24" s="66"/>
      <c r="CM24" s="66"/>
      <c r="CN24" s="66"/>
      <c r="CO24" s="66"/>
      <c r="CP24" s="66"/>
      <c r="CQ24" s="66"/>
      <c r="CR24" s="66"/>
      <c r="CS24" s="66"/>
      <c r="CT24" s="66"/>
      <c r="CU24" s="66"/>
      <c r="CV24" s="66"/>
      <c r="CW24" s="66"/>
      <c r="CX24" s="66"/>
      <c r="CY24" s="66"/>
      <c r="CZ24" s="66"/>
      <c r="DA24" s="66"/>
      <c r="DB24" s="66"/>
      <c r="DC24" s="66"/>
      <c r="DD24" s="66"/>
      <c r="DE24" s="66"/>
      <c r="DF24" s="66"/>
      <c r="DG24" s="66"/>
      <c r="DH24" s="66"/>
      <c r="DI24" s="66"/>
      <c r="DJ24" s="66"/>
      <c r="DK24" s="66"/>
      <c r="DL24" s="66"/>
      <c r="DM24" s="66"/>
      <c r="DN24" s="66"/>
      <c r="DO24" s="66"/>
      <c r="DP24" s="66"/>
      <c r="DQ24" s="66"/>
      <c r="DR24" s="66"/>
      <c r="DS24" s="66"/>
      <c r="DT24" s="66"/>
      <c r="DU24" s="66"/>
      <c r="DV24" s="66"/>
      <c r="DW24" s="66"/>
      <c r="DX24" s="66"/>
      <c r="DY24" s="66"/>
      <c r="DZ24" s="66"/>
      <c r="EA24" s="66"/>
      <c r="EB24" s="66"/>
      <c r="EC24" s="66"/>
      <c r="ED24" s="66"/>
      <c r="EE24" s="66"/>
      <c r="EF24" s="66"/>
      <c r="EG24" s="66"/>
      <c r="EH24" s="66"/>
      <c r="EI24" s="66"/>
      <c r="EJ24" s="66"/>
      <c r="EK24" s="66"/>
      <c r="EL24" s="66"/>
      <c r="EM24" s="66"/>
      <c r="EN24" s="66"/>
      <c r="EO24" s="66"/>
      <c r="EP24" s="66"/>
      <c r="EQ24" s="66"/>
      <c r="ER24" s="66"/>
      <c r="ES24" s="66"/>
      <c r="ET24" s="66"/>
      <c r="EU24" s="66"/>
      <c r="EV24" s="66"/>
      <c r="EW24" s="66"/>
      <c r="EX24" s="66"/>
      <c r="EY24" s="66"/>
      <c r="EZ24" s="66"/>
      <c r="FA24" s="66"/>
      <c r="FB24" s="66"/>
      <c r="FC24" s="66"/>
      <c r="FD24" s="66"/>
      <c r="FE24" s="66"/>
      <c r="FF24" s="66"/>
      <c r="FG24" s="66"/>
      <c r="FH24" s="66"/>
      <c r="FI24" s="66"/>
      <c r="FJ24" s="66"/>
      <c r="FK24" s="66"/>
      <c r="FL24" s="66"/>
      <c r="FM24" s="66"/>
      <c r="FN24" s="66"/>
      <c r="FO24" s="66"/>
      <c r="FP24" s="66"/>
      <c r="FQ24" s="66"/>
      <c r="FR24" s="66"/>
      <c r="FS24" s="66"/>
      <c r="FT24" s="66"/>
      <c r="FU24" s="66"/>
      <c r="FV24" s="66"/>
      <c r="FW24" s="66"/>
      <c r="FX24" s="66"/>
      <c r="FY24" s="66"/>
      <c r="FZ24" s="66"/>
      <c r="GA24" s="66"/>
      <c r="GB24" s="66"/>
      <c r="GC24" s="66"/>
      <c r="GD24" s="66"/>
      <c r="GE24" s="66"/>
      <c r="GF24" s="66"/>
      <c r="GG24" s="66"/>
      <c r="GH24" s="66"/>
      <c r="GI24" s="66"/>
      <c r="GJ24" s="66"/>
      <c r="GK24" s="66"/>
      <c r="GL24" s="66"/>
      <c r="GM24" s="66"/>
      <c r="GN24" s="66"/>
      <c r="GO24" s="66"/>
      <c r="GP24" s="66"/>
      <c r="GQ24" s="66"/>
      <c r="GR24" s="66"/>
      <c r="GS24" s="66"/>
      <c r="GT24" s="66"/>
      <c r="GU24" s="66"/>
      <c r="GV24" s="66"/>
      <c r="GW24" s="66"/>
      <c r="GX24" s="66"/>
      <c r="GY24" s="66"/>
      <c r="GZ24" s="66"/>
      <c r="HA24" s="66"/>
      <c r="HB24" s="66"/>
      <c r="HC24" s="66"/>
      <c r="HD24" s="66"/>
      <c r="HE24" s="66"/>
      <c r="HF24" s="66"/>
      <c r="HG24" s="66"/>
      <c r="HH24" s="66"/>
      <c r="HI24" s="66"/>
      <c r="HJ24" s="66"/>
      <c r="HK24" s="66"/>
      <c r="HL24" s="66"/>
      <c r="HM24" s="66"/>
      <c r="HN24" s="66"/>
      <c r="HO24" s="66"/>
      <c r="HP24" s="66"/>
      <c r="HQ24" s="66"/>
      <c r="HR24" s="66"/>
      <c r="HS24" s="66"/>
      <c r="HT24" s="66"/>
      <c r="HU24" s="66"/>
      <c r="HV24" s="66"/>
      <c r="HW24" s="66"/>
      <c r="HX24" s="66"/>
      <c r="HY24" s="66"/>
      <c r="HZ24" s="66"/>
      <c r="IA24" s="66"/>
      <c r="IB24" s="66"/>
      <c r="IC24" s="66"/>
      <c r="ID24" s="66"/>
      <c r="IE24" s="66"/>
      <c r="IF24" s="66"/>
      <c r="IG24" s="66"/>
      <c r="IH24" s="66"/>
      <c r="II24" s="66"/>
      <c r="IJ24" s="66"/>
      <c r="IK24" s="66"/>
      <c r="IL24" s="66"/>
      <c r="IM24" s="66"/>
      <c r="IN24" s="66"/>
      <c r="IO24" s="66"/>
      <c r="IP24" s="66"/>
      <c r="IQ24" s="66"/>
      <c r="IR24" s="66"/>
      <c r="IS24" s="66"/>
      <c r="IT24" s="66"/>
      <c r="IU24" s="66"/>
      <c r="IV24" s="66"/>
    </row>
    <row r="25" spans="1:256" x14ac:dyDescent="0.25">
      <c r="A25" s="63">
        <v>1</v>
      </c>
      <c r="B25" s="64" t="s">
        <v>279</v>
      </c>
      <c r="C25" s="222">
        <v>1742522.5048849999</v>
      </c>
      <c r="D25" s="222">
        <v>3638660.2660000003</v>
      </c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  <c r="EN25" s="65"/>
      <c r="EO25" s="65"/>
      <c r="EP25" s="65"/>
      <c r="EQ25" s="65"/>
      <c r="ER25" s="65"/>
      <c r="ES25" s="65"/>
      <c r="ET25" s="65"/>
      <c r="EU25" s="65"/>
      <c r="EV25" s="65"/>
      <c r="EW25" s="65"/>
      <c r="EX25" s="65"/>
      <c r="EY25" s="65"/>
      <c r="EZ25" s="65"/>
      <c r="FA25" s="65"/>
      <c r="FB25" s="65"/>
      <c r="FC25" s="65"/>
      <c r="FD25" s="65"/>
      <c r="FE25" s="65"/>
      <c r="FF25" s="65"/>
      <c r="FG25" s="65"/>
      <c r="FH25" s="65"/>
      <c r="FI25" s="65"/>
      <c r="FJ25" s="65"/>
      <c r="FK25" s="65"/>
      <c r="FL25" s="65"/>
      <c r="FM25" s="65"/>
      <c r="FN25" s="65"/>
      <c r="FO25" s="65"/>
      <c r="FP25" s="65"/>
      <c r="FQ25" s="65"/>
      <c r="FR25" s="65"/>
      <c r="FS25" s="65"/>
      <c r="FT25" s="65"/>
      <c r="FU25" s="65"/>
      <c r="FV25" s="65"/>
      <c r="FW25" s="65"/>
      <c r="FX25" s="65"/>
      <c r="FY25" s="65"/>
      <c r="FZ25" s="65"/>
      <c r="GA25" s="65"/>
      <c r="GB25" s="65"/>
      <c r="GC25" s="65"/>
      <c r="GD25" s="65"/>
      <c r="GE25" s="65"/>
      <c r="GF25" s="65"/>
      <c r="GG25" s="65"/>
      <c r="GH25" s="65"/>
      <c r="GI25" s="65"/>
      <c r="GJ25" s="65"/>
      <c r="GK25" s="65"/>
      <c r="GL25" s="65"/>
      <c r="GM25" s="65"/>
      <c r="GN25" s="65"/>
      <c r="GO25" s="65"/>
      <c r="GP25" s="65"/>
      <c r="GQ25" s="65"/>
      <c r="GR25" s="65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  <c r="HF25" s="65"/>
      <c r="HG25" s="65"/>
      <c r="HH25" s="65"/>
      <c r="HI25" s="65"/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5"/>
      <c r="HU25" s="65"/>
      <c r="HV25" s="65"/>
      <c r="HW25" s="65"/>
      <c r="HX25" s="65"/>
      <c r="HY25" s="65"/>
      <c r="HZ25" s="65"/>
      <c r="IA25" s="65"/>
      <c r="IB25" s="65"/>
      <c r="IC25" s="65"/>
      <c r="ID25" s="65"/>
      <c r="IE25" s="65"/>
      <c r="IF25" s="65"/>
      <c r="IG25" s="65"/>
      <c r="IH25" s="65"/>
      <c r="II25" s="65"/>
      <c r="IJ25" s="65"/>
      <c r="IK25" s="65"/>
      <c r="IL25" s="65"/>
      <c r="IM25" s="65"/>
      <c r="IN25" s="65"/>
      <c r="IO25" s="65"/>
      <c r="IP25" s="65"/>
      <c r="IQ25" s="65"/>
      <c r="IR25" s="65"/>
      <c r="IS25" s="65"/>
      <c r="IT25" s="65"/>
      <c r="IU25" s="65"/>
      <c r="IV25" s="65"/>
    </row>
    <row r="26" spans="1:256" ht="27" x14ac:dyDescent="0.25">
      <c r="A26" s="63">
        <v>2</v>
      </c>
      <c r="B26" s="64" t="s">
        <v>280</v>
      </c>
      <c r="C26" s="222">
        <v>1166848.784832</v>
      </c>
      <c r="D26" s="222">
        <v>2434528.2000000002</v>
      </c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65"/>
      <c r="FC26" s="65"/>
      <c r="FD26" s="65"/>
      <c r="FE26" s="65"/>
      <c r="FF26" s="65"/>
      <c r="FG26" s="65"/>
      <c r="FH26" s="65"/>
      <c r="FI26" s="65"/>
      <c r="FJ26" s="65"/>
      <c r="FK26" s="65"/>
      <c r="FL26" s="65"/>
      <c r="FM26" s="65"/>
      <c r="FN26" s="65"/>
      <c r="FO26" s="65"/>
      <c r="FP26" s="65"/>
      <c r="FQ26" s="65"/>
      <c r="FR26" s="65"/>
      <c r="FS26" s="65"/>
      <c r="FT26" s="65"/>
      <c r="FU26" s="65"/>
      <c r="FV26" s="65"/>
      <c r="FW26" s="65"/>
      <c r="FX26" s="65"/>
      <c r="FY26" s="65"/>
      <c r="FZ26" s="65"/>
      <c r="GA26" s="65"/>
      <c r="GB26" s="65"/>
      <c r="GC26" s="65"/>
      <c r="GD26" s="65"/>
      <c r="GE26" s="65"/>
      <c r="GF26" s="65"/>
      <c r="GG26" s="65"/>
      <c r="GH26" s="65"/>
      <c r="GI26" s="65"/>
      <c r="GJ26" s="65"/>
      <c r="GK26" s="65"/>
      <c r="GL26" s="65"/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  <c r="HP26" s="65"/>
      <c r="HQ26" s="65"/>
      <c r="HR26" s="65"/>
      <c r="HS26" s="65"/>
      <c r="HT26" s="65"/>
      <c r="HU26" s="65"/>
      <c r="HV26" s="65"/>
      <c r="HW26" s="65"/>
      <c r="HX26" s="65"/>
      <c r="HY26" s="65"/>
      <c r="HZ26" s="65"/>
      <c r="IA26" s="65"/>
      <c r="IB26" s="65"/>
      <c r="IC26" s="65"/>
      <c r="ID26" s="65"/>
      <c r="IE26" s="65"/>
      <c r="IF26" s="65"/>
      <c r="IG26" s="65"/>
      <c r="IH26" s="65"/>
      <c r="II26" s="65"/>
      <c r="IJ26" s="65"/>
      <c r="IK26" s="65"/>
      <c r="IL26" s="65"/>
      <c r="IM26" s="65"/>
      <c r="IN26" s="65"/>
      <c r="IO26" s="65"/>
      <c r="IP26" s="65"/>
      <c r="IQ26" s="65"/>
      <c r="IR26" s="65"/>
      <c r="IS26" s="65"/>
      <c r="IT26" s="65"/>
      <c r="IU26" s="65"/>
      <c r="IV26" s="65"/>
    </row>
    <row r="27" spans="1:256" ht="27" x14ac:dyDescent="0.25">
      <c r="A27" s="63">
        <v>3</v>
      </c>
      <c r="B27" s="64" t="s">
        <v>281</v>
      </c>
      <c r="C27" s="222">
        <v>-17582.901763000002</v>
      </c>
      <c r="D27" s="222">
        <v>-36762.01</v>
      </c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  <c r="IC27" s="65"/>
      <c r="ID27" s="65"/>
      <c r="IE27" s="65"/>
      <c r="IF27" s="65"/>
      <c r="IG27" s="65"/>
      <c r="IH27" s="65"/>
      <c r="II27" s="65"/>
      <c r="IJ27" s="65"/>
      <c r="IK27" s="65"/>
      <c r="IL27" s="65"/>
      <c r="IM27" s="65"/>
      <c r="IN27" s="65"/>
      <c r="IO27" s="65"/>
      <c r="IP27" s="65"/>
      <c r="IQ27" s="65"/>
      <c r="IR27" s="65"/>
      <c r="IS27" s="65"/>
      <c r="IT27" s="65"/>
      <c r="IU27" s="65"/>
      <c r="IV27" s="65"/>
    </row>
    <row r="28" spans="1:256" ht="17.25" customHeight="1" x14ac:dyDescent="0.25">
      <c r="A28" s="63">
        <v>4</v>
      </c>
      <c r="B28" s="64" t="s">
        <v>282</v>
      </c>
      <c r="C28" s="222">
        <v>1246277.149585</v>
      </c>
      <c r="D28" s="222">
        <v>2618986.7080000001</v>
      </c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5"/>
      <c r="EV28" s="65"/>
      <c r="EW28" s="65"/>
      <c r="EX28" s="65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  <c r="GC28" s="65"/>
      <c r="GD28" s="65"/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65"/>
      <c r="HY28" s="65"/>
      <c r="HZ28" s="65"/>
      <c r="IA28" s="65"/>
      <c r="IB28" s="65"/>
      <c r="IC28" s="65"/>
      <c r="ID28" s="65"/>
      <c r="IE28" s="65"/>
      <c r="IF28" s="65"/>
      <c r="IG28" s="65"/>
      <c r="IH28" s="65"/>
      <c r="II28" s="65"/>
      <c r="IJ28" s="65"/>
      <c r="IK28" s="65"/>
      <c r="IL28" s="65"/>
      <c r="IM28" s="65"/>
      <c r="IN28" s="65"/>
      <c r="IO28" s="65"/>
      <c r="IP28" s="65"/>
      <c r="IQ28" s="65"/>
      <c r="IR28" s="65"/>
      <c r="IS28" s="65"/>
      <c r="IT28" s="65"/>
      <c r="IU28" s="65"/>
      <c r="IV28" s="65"/>
    </row>
    <row r="29" spans="1:256" ht="18" customHeight="1" x14ac:dyDescent="0.25">
      <c r="A29" s="63">
        <v>5</v>
      </c>
      <c r="B29" s="64" t="s">
        <v>283</v>
      </c>
      <c r="C29" s="222">
        <v>1063689.6442730001</v>
      </c>
      <c r="D29" s="222">
        <v>2227407.34</v>
      </c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  <c r="EO29" s="65"/>
      <c r="EP29" s="65"/>
      <c r="EQ29" s="65"/>
      <c r="ER29" s="65"/>
      <c r="ES29" s="65"/>
      <c r="ET29" s="65"/>
      <c r="EU29" s="65"/>
      <c r="EV29" s="65"/>
      <c r="EW29" s="65"/>
      <c r="EX29" s="65"/>
      <c r="EY29" s="65"/>
      <c r="EZ29" s="65"/>
      <c r="FA29" s="65"/>
      <c r="FB29" s="65"/>
      <c r="FC29" s="65"/>
      <c r="FD29" s="65"/>
      <c r="FE29" s="65"/>
      <c r="FF29" s="65"/>
      <c r="FG29" s="65"/>
      <c r="FH29" s="65"/>
      <c r="FI29" s="65"/>
      <c r="FJ29" s="65"/>
      <c r="FK29" s="65"/>
      <c r="FL29" s="65"/>
      <c r="FM29" s="65"/>
      <c r="FN29" s="65"/>
      <c r="FO29" s="65"/>
      <c r="FP29" s="65"/>
      <c r="FQ29" s="65"/>
      <c r="FR29" s="65"/>
      <c r="FS29" s="65"/>
      <c r="FT29" s="65"/>
      <c r="FU29" s="65"/>
      <c r="FV29" s="65"/>
      <c r="FW29" s="65"/>
      <c r="FX29" s="65"/>
      <c r="FY29" s="65"/>
      <c r="FZ29" s="65"/>
      <c r="GA29" s="65"/>
      <c r="GB29" s="65"/>
      <c r="GC29" s="65"/>
      <c r="GD29" s="65"/>
      <c r="GE29" s="65"/>
      <c r="GF29" s="65"/>
      <c r="GG29" s="65"/>
      <c r="GH29" s="65"/>
      <c r="GI29" s="65"/>
      <c r="GJ29" s="65"/>
      <c r="GK29" s="65"/>
      <c r="GL29" s="65"/>
      <c r="GM29" s="65"/>
      <c r="GN29" s="65"/>
      <c r="GO29" s="65"/>
      <c r="GP29" s="65"/>
      <c r="GQ29" s="65"/>
      <c r="GR29" s="65"/>
      <c r="GS29" s="65"/>
      <c r="GT29" s="65"/>
      <c r="GU29" s="65"/>
      <c r="GV29" s="65"/>
      <c r="GW29" s="65"/>
      <c r="GX29" s="65"/>
      <c r="GY29" s="65"/>
      <c r="GZ29" s="65"/>
      <c r="HA29" s="65"/>
      <c r="HB29" s="65"/>
      <c r="HC29" s="65"/>
      <c r="HD29" s="65"/>
      <c r="HE29" s="65"/>
      <c r="HF29" s="65"/>
      <c r="HG29" s="65"/>
      <c r="HH29" s="65"/>
      <c r="HI29" s="65"/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5"/>
      <c r="HU29" s="65"/>
      <c r="HV29" s="65"/>
      <c r="HW29" s="65"/>
      <c r="HX29" s="65"/>
      <c r="HY29" s="65"/>
      <c r="HZ29" s="65"/>
      <c r="IA29" s="65"/>
      <c r="IB29" s="65"/>
      <c r="IC29" s="65"/>
      <c r="ID29" s="65"/>
      <c r="IE29" s="65"/>
      <c r="IF29" s="65"/>
      <c r="IG29" s="65"/>
      <c r="IH29" s="65"/>
      <c r="II29" s="65"/>
      <c r="IJ29" s="65"/>
      <c r="IK29" s="65"/>
      <c r="IL29" s="65"/>
      <c r="IM29" s="65"/>
      <c r="IN29" s="65"/>
      <c r="IO29" s="65"/>
      <c r="IP29" s="65"/>
      <c r="IQ29" s="65"/>
      <c r="IR29" s="65"/>
      <c r="IS29" s="65"/>
      <c r="IT29" s="65"/>
      <c r="IU29" s="65"/>
      <c r="IV29" s="65"/>
    </row>
    <row r="30" spans="1:256" ht="27" x14ac:dyDescent="0.25">
      <c r="A30" s="63">
        <v>6</v>
      </c>
      <c r="B30" s="64" t="s">
        <v>274</v>
      </c>
      <c r="C30" s="222">
        <v>1152742.4560479999</v>
      </c>
      <c r="D30" s="222">
        <v>2410189.09</v>
      </c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  <c r="EO30" s="65"/>
      <c r="EP30" s="65"/>
      <c r="EQ30" s="65"/>
      <c r="ER30" s="65"/>
      <c r="ES30" s="65"/>
      <c r="ET30" s="65"/>
      <c r="EU30" s="65"/>
      <c r="EV30" s="65"/>
      <c r="EW30" s="65"/>
      <c r="EX30" s="65"/>
      <c r="EY30" s="65"/>
      <c r="EZ30" s="65"/>
      <c r="FA30" s="65"/>
      <c r="FB30" s="65"/>
      <c r="FC30" s="65"/>
      <c r="FD30" s="65"/>
      <c r="FE30" s="65"/>
      <c r="FF30" s="65"/>
      <c r="FG30" s="65"/>
      <c r="FH30" s="65"/>
      <c r="FI30" s="65"/>
      <c r="FJ30" s="65"/>
      <c r="FK30" s="65"/>
      <c r="FL30" s="65"/>
      <c r="FM30" s="65"/>
      <c r="FN30" s="65"/>
      <c r="FO30" s="65"/>
      <c r="FP30" s="65"/>
      <c r="FQ30" s="65"/>
      <c r="FR30" s="65"/>
      <c r="FS30" s="65"/>
      <c r="FT30" s="65"/>
      <c r="FU30" s="65"/>
      <c r="FV30" s="65"/>
      <c r="FW30" s="65"/>
      <c r="FX30" s="65"/>
      <c r="FY30" s="65"/>
      <c r="FZ30" s="65"/>
      <c r="GA30" s="65"/>
      <c r="GB30" s="65"/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  <c r="IC30" s="65"/>
      <c r="ID30" s="65"/>
      <c r="IE30" s="65"/>
      <c r="IF30" s="65"/>
      <c r="IG30" s="65"/>
      <c r="IH30" s="65"/>
      <c r="II30" s="65"/>
      <c r="IJ30" s="65"/>
      <c r="IK30" s="65"/>
      <c r="IL30" s="65"/>
      <c r="IM30" s="65"/>
      <c r="IN30" s="65"/>
      <c r="IO30" s="65"/>
      <c r="IP30" s="65"/>
      <c r="IQ30" s="65"/>
      <c r="IR30" s="65"/>
      <c r="IS30" s="65"/>
      <c r="IT30" s="65"/>
      <c r="IU30" s="65"/>
      <c r="IV30" s="65"/>
    </row>
    <row r="31" spans="1:256" ht="17.25" customHeight="1" x14ac:dyDescent="0.25">
      <c r="A31" s="63">
        <v>7</v>
      </c>
      <c r="B31" s="64" t="s">
        <v>277</v>
      </c>
      <c r="C31" s="222">
        <v>615923.66683200002</v>
      </c>
      <c r="D31" s="222">
        <v>1283371.75</v>
      </c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  <c r="EO31" s="65"/>
      <c r="EP31" s="65"/>
      <c r="EQ31" s="65"/>
      <c r="ER31" s="65"/>
      <c r="ES31" s="65"/>
      <c r="ET31" s="65"/>
      <c r="EU31" s="65"/>
      <c r="EV31" s="65"/>
      <c r="EW31" s="65"/>
      <c r="EX31" s="65"/>
      <c r="EY31" s="65"/>
      <c r="EZ31" s="65"/>
      <c r="FA31" s="65"/>
      <c r="FB31" s="65"/>
      <c r="FC31" s="65"/>
      <c r="FD31" s="65"/>
      <c r="FE31" s="65"/>
      <c r="FF31" s="65"/>
      <c r="FG31" s="65"/>
      <c r="FH31" s="65"/>
      <c r="FI31" s="65"/>
      <c r="FJ31" s="65"/>
      <c r="FK31" s="65"/>
      <c r="FL31" s="65"/>
      <c r="FM31" s="65"/>
      <c r="FN31" s="65"/>
      <c r="FO31" s="65"/>
      <c r="FP31" s="65"/>
      <c r="FQ31" s="65"/>
      <c r="FR31" s="65"/>
      <c r="FS31" s="65"/>
      <c r="FT31" s="65"/>
      <c r="FU31" s="65"/>
      <c r="FV31" s="65"/>
      <c r="FW31" s="65"/>
      <c r="FX31" s="65"/>
      <c r="FY31" s="65"/>
      <c r="FZ31" s="65"/>
      <c r="GA31" s="65"/>
      <c r="GB31" s="65"/>
      <c r="GC31" s="65"/>
      <c r="GD31" s="65"/>
      <c r="GE31" s="65"/>
      <c r="GF31" s="65"/>
      <c r="GG31" s="65"/>
      <c r="GH31" s="65"/>
      <c r="GI31" s="65"/>
      <c r="GJ31" s="65"/>
      <c r="GK31" s="65"/>
      <c r="GL31" s="65"/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5"/>
      <c r="HU31" s="65"/>
      <c r="HV31" s="65"/>
      <c r="HW31" s="65"/>
      <c r="HX31" s="65"/>
      <c r="HY31" s="65"/>
      <c r="HZ31" s="65"/>
      <c r="IA31" s="65"/>
      <c r="IB31" s="65"/>
      <c r="IC31" s="65"/>
      <c r="ID31" s="65"/>
      <c r="IE31" s="65"/>
      <c r="IF31" s="65"/>
      <c r="IG31" s="65"/>
      <c r="IH31" s="65"/>
      <c r="II31" s="65"/>
      <c r="IJ31" s="65"/>
      <c r="IK31" s="65"/>
      <c r="IL31" s="65"/>
      <c r="IM31" s="65"/>
      <c r="IN31" s="65"/>
      <c r="IO31" s="65"/>
      <c r="IP31" s="65"/>
      <c r="IQ31" s="65"/>
      <c r="IR31" s="65"/>
      <c r="IS31" s="65"/>
      <c r="IT31" s="65"/>
      <c r="IU31" s="65"/>
      <c r="IV31" s="65"/>
    </row>
    <row r="32" spans="1:256" ht="18" customHeight="1" x14ac:dyDescent="0.25">
      <c r="A32" s="63">
        <v>8</v>
      </c>
      <c r="B32" s="64" t="s">
        <v>284</v>
      </c>
      <c r="C32" s="222">
        <v>330988.38411300001</v>
      </c>
      <c r="D32" s="222">
        <v>688630.57000000007</v>
      </c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  <c r="EO32" s="65"/>
      <c r="EP32" s="65"/>
      <c r="EQ32" s="65"/>
      <c r="ER32" s="65"/>
      <c r="ES32" s="65"/>
      <c r="ET32" s="65"/>
      <c r="EU32" s="65"/>
      <c r="EV32" s="65"/>
      <c r="EW32" s="65"/>
      <c r="EX32" s="65"/>
      <c r="EY32" s="65"/>
      <c r="EZ32" s="65"/>
      <c r="FA32" s="65"/>
      <c r="FB32" s="65"/>
      <c r="FC32" s="65"/>
      <c r="FD32" s="65"/>
      <c r="FE32" s="65"/>
      <c r="FF32" s="65"/>
      <c r="FG32" s="65"/>
      <c r="FH32" s="65"/>
      <c r="FI32" s="65"/>
      <c r="FJ32" s="65"/>
      <c r="FK32" s="65"/>
      <c r="FL32" s="65"/>
      <c r="FM32" s="65"/>
      <c r="FN32" s="65"/>
      <c r="FO32" s="65"/>
      <c r="FP32" s="65"/>
      <c r="FQ32" s="65"/>
      <c r="FR32" s="65"/>
      <c r="FS32" s="65"/>
      <c r="FT32" s="65"/>
      <c r="FU32" s="65"/>
      <c r="FV32" s="65"/>
      <c r="FW32" s="65"/>
      <c r="FX32" s="65"/>
      <c r="FY32" s="65"/>
      <c r="FZ32" s="65"/>
      <c r="GA32" s="65"/>
      <c r="GB32" s="65"/>
      <c r="GC32" s="65"/>
      <c r="GD32" s="65"/>
      <c r="GE32" s="65"/>
      <c r="GF32" s="65"/>
      <c r="GG32" s="65"/>
      <c r="GH32" s="65"/>
      <c r="GI32" s="65"/>
      <c r="GJ32" s="65"/>
      <c r="GK32" s="65"/>
      <c r="GL32" s="65"/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5"/>
      <c r="HH32" s="65"/>
      <c r="HI32" s="65"/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5"/>
      <c r="HU32" s="65"/>
      <c r="HV32" s="65"/>
      <c r="HW32" s="65"/>
      <c r="HX32" s="65"/>
      <c r="HY32" s="65"/>
      <c r="HZ32" s="65"/>
      <c r="IA32" s="65"/>
      <c r="IB32" s="65"/>
      <c r="IC32" s="65"/>
      <c r="ID32" s="65"/>
      <c r="IE32" s="65"/>
      <c r="IF32" s="65"/>
      <c r="IG32" s="65"/>
      <c r="IH32" s="65"/>
      <c r="II32" s="65"/>
      <c r="IJ32" s="65"/>
      <c r="IK32" s="65"/>
      <c r="IL32" s="65"/>
      <c r="IM32" s="65"/>
      <c r="IN32" s="65"/>
      <c r="IO32" s="65"/>
      <c r="IP32" s="65"/>
      <c r="IQ32" s="65"/>
      <c r="IR32" s="65"/>
      <c r="IS32" s="65"/>
      <c r="IT32" s="65"/>
      <c r="IU32" s="65"/>
      <c r="IV32" s="65"/>
    </row>
    <row r="33" spans="1:256" ht="14.25" x14ac:dyDescent="0.25">
      <c r="A33" s="61" t="s">
        <v>103</v>
      </c>
      <c r="B33" s="61" t="s">
        <v>322</v>
      </c>
      <c r="C33" s="214">
        <f>SUM(C34:C37)</f>
        <v>742096.72708200011</v>
      </c>
      <c r="D33" s="214">
        <f>SUM(D34:D37)</f>
        <v>1542459.0649999999</v>
      </c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6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66"/>
      <c r="BZ33" s="66"/>
      <c r="CA33" s="66"/>
      <c r="CB33" s="66"/>
      <c r="CC33" s="66"/>
      <c r="CD33" s="66"/>
      <c r="CE33" s="66"/>
      <c r="CF33" s="66"/>
      <c r="CG33" s="66"/>
      <c r="CH33" s="66"/>
      <c r="CI33" s="66"/>
      <c r="CJ33" s="66"/>
      <c r="CK33" s="66"/>
      <c r="CL33" s="66"/>
      <c r="CM33" s="66"/>
      <c r="CN33" s="66"/>
      <c r="CO33" s="66"/>
      <c r="CP33" s="66"/>
      <c r="CQ33" s="66"/>
      <c r="CR33" s="66"/>
      <c r="CS33" s="66"/>
      <c r="CT33" s="66"/>
      <c r="CU33" s="66"/>
      <c r="CV33" s="66"/>
      <c r="CW33" s="66"/>
      <c r="CX33" s="66"/>
      <c r="CY33" s="66"/>
      <c r="CZ33" s="66"/>
      <c r="DA33" s="66"/>
      <c r="DB33" s="66"/>
      <c r="DC33" s="66"/>
      <c r="DD33" s="66"/>
      <c r="DE33" s="66"/>
      <c r="DF33" s="66"/>
      <c r="DG33" s="66"/>
      <c r="DH33" s="66"/>
      <c r="DI33" s="66"/>
      <c r="DJ33" s="66"/>
      <c r="DK33" s="66"/>
      <c r="DL33" s="66"/>
      <c r="DM33" s="66"/>
      <c r="DN33" s="66"/>
      <c r="DO33" s="66"/>
      <c r="DP33" s="66"/>
      <c r="DQ33" s="66"/>
      <c r="DR33" s="66"/>
      <c r="DS33" s="66"/>
      <c r="DT33" s="66"/>
      <c r="DU33" s="66"/>
      <c r="DV33" s="66"/>
      <c r="DW33" s="66"/>
      <c r="DX33" s="66"/>
      <c r="DY33" s="66"/>
      <c r="DZ33" s="66"/>
      <c r="EA33" s="66"/>
      <c r="EB33" s="66"/>
      <c r="EC33" s="66"/>
      <c r="ED33" s="66"/>
      <c r="EE33" s="66"/>
      <c r="EF33" s="66"/>
      <c r="EG33" s="66"/>
      <c r="EH33" s="66"/>
      <c r="EI33" s="66"/>
      <c r="EJ33" s="66"/>
      <c r="EK33" s="66"/>
      <c r="EL33" s="66"/>
      <c r="EM33" s="66"/>
      <c r="EN33" s="66"/>
      <c r="EO33" s="66"/>
      <c r="EP33" s="66"/>
      <c r="EQ33" s="66"/>
      <c r="ER33" s="66"/>
      <c r="ES33" s="66"/>
      <c r="ET33" s="66"/>
      <c r="EU33" s="66"/>
      <c r="EV33" s="66"/>
      <c r="EW33" s="66"/>
      <c r="EX33" s="66"/>
      <c r="EY33" s="66"/>
      <c r="EZ33" s="66"/>
      <c r="FA33" s="66"/>
      <c r="FB33" s="66"/>
      <c r="FC33" s="66"/>
      <c r="FD33" s="66"/>
      <c r="FE33" s="66"/>
      <c r="FF33" s="66"/>
      <c r="FG33" s="66"/>
      <c r="FH33" s="66"/>
      <c r="FI33" s="66"/>
      <c r="FJ33" s="66"/>
      <c r="FK33" s="66"/>
      <c r="FL33" s="66"/>
      <c r="FM33" s="66"/>
      <c r="FN33" s="66"/>
      <c r="FO33" s="66"/>
      <c r="FP33" s="66"/>
      <c r="FQ33" s="66"/>
      <c r="FR33" s="66"/>
      <c r="FS33" s="66"/>
      <c r="FT33" s="66"/>
      <c r="FU33" s="66"/>
      <c r="FV33" s="66"/>
      <c r="FW33" s="66"/>
      <c r="FX33" s="66"/>
      <c r="FY33" s="66"/>
      <c r="FZ33" s="66"/>
      <c r="GA33" s="66"/>
      <c r="GB33" s="66"/>
      <c r="GC33" s="66"/>
      <c r="GD33" s="66"/>
      <c r="GE33" s="66"/>
      <c r="GF33" s="66"/>
      <c r="GG33" s="66"/>
      <c r="GH33" s="66"/>
      <c r="GI33" s="66"/>
      <c r="GJ33" s="66"/>
      <c r="GK33" s="66"/>
      <c r="GL33" s="66"/>
      <c r="GM33" s="66"/>
      <c r="GN33" s="66"/>
      <c r="GO33" s="66"/>
      <c r="GP33" s="66"/>
      <c r="GQ33" s="66"/>
      <c r="GR33" s="66"/>
      <c r="GS33" s="66"/>
      <c r="GT33" s="66"/>
      <c r="GU33" s="66"/>
      <c r="GV33" s="66"/>
      <c r="GW33" s="66"/>
      <c r="GX33" s="66"/>
      <c r="GY33" s="66"/>
      <c r="GZ33" s="66"/>
      <c r="HA33" s="66"/>
      <c r="HB33" s="66"/>
      <c r="HC33" s="66"/>
      <c r="HD33" s="66"/>
      <c r="HE33" s="66"/>
      <c r="HF33" s="66"/>
      <c r="HG33" s="66"/>
      <c r="HH33" s="66"/>
      <c r="HI33" s="66"/>
      <c r="HJ33" s="66"/>
      <c r="HK33" s="66"/>
      <c r="HL33" s="66"/>
      <c r="HM33" s="66"/>
      <c r="HN33" s="66"/>
      <c r="HO33" s="66"/>
      <c r="HP33" s="66"/>
      <c r="HQ33" s="66"/>
      <c r="HR33" s="66"/>
      <c r="HS33" s="66"/>
      <c r="HT33" s="66"/>
      <c r="HU33" s="66"/>
      <c r="HV33" s="66"/>
      <c r="HW33" s="66"/>
      <c r="HX33" s="66"/>
      <c r="HY33" s="66"/>
      <c r="HZ33" s="66"/>
      <c r="IA33" s="66"/>
      <c r="IB33" s="66"/>
      <c r="IC33" s="66"/>
      <c r="ID33" s="66"/>
      <c r="IE33" s="66"/>
      <c r="IF33" s="66"/>
      <c r="IG33" s="66"/>
      <c r="IH33" s="66"/>
      <c r="II33" s="66"/>
      <c r="IJ33" s="66"/>
      <c r="IK33" s="66"/>
      <c r="IL33" s="66"/>
      <c r="IM33" s="66"/>
      <c r="IN33" s="66"/>
      <c r="IO33" s="66"/>
      <c r="IP33" s="66"/>
      <c r="IQ33" s="66"/>
      <c r="IR33" s="66"/>
      <c r="IS33" s="66"/>
      <c r="IT33" s="66"/>
      <c r="IU33" s="66"/>
      <c r="IV33" s="66"/>
    </row>
    <row r="34" spans="1:256" x14ac:dyDescent="0.25">
      <c r="A34" s="63">
        <v>1</v>
      </c>
      <c r="B34" s="64" t="s">
        <v>285</v>
      </c>
      <c r="C34" s="222">
        <v>250683.00297999999</v>
      </c>
      <c r="D34" s="222">
        <v>524322.09199999995</v>
      </c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5"/>
      <c r="CR34" s="65"/>
      <c r="CS34" s="65"/>
      <c r="CT34" s="65"/>
      <c r="CU34" s="65"/>
      <c r="CV34" s="65"/>
      <c r="CW34" s="65"/>
      <c r="CX34" s="65"/>
      <c r="CY34" s="65"/>
      <c r="CZ34" s="65"/>
      <c r="DA34" s="65"/>
      <c r="DB34" s="65"/>
      <c r="DC34" s="65"/>
      <c r="DD34" s="65"/>
      <c r="DE34" s="65"/>
      <c r="DF34" s="65"/>
      <c r="DG34" s="65"/>
      <c r="DH34" s="65"/>
      <c r="DI34" s="65"/>
      <c r="DJ34" s="65"/>
      <c r="DK34" s="65"/>
      <c r="DL34" s="65"/>
      <c r="DM34" s="65"/>
      <c r="DN34" s="65"/>
      <c r="DO34" s="65"/>
      <c r="DP34" s="65"/>
      <c r="DQ34" s="65"/>
      <c r="DR34" s="65"/>
      <c r="DS34" s="65"/>
      <c r="DT34" s="65"/>
      <c r="DU34" s="65"/>
      <c r="DV34" s="65"/>
      <c r="DW34" s="65"/>
      <c r="DX34" s="65"/>
      <c r="DY34" s="65"/>
      <c r="DZ34" s="65"/>
      <c r="EA34" s="65"/>
      <c r="EB34" s="65"/>
      <c r="EC34" s="65"/>
      <c r="ED34" s="65"/>
      <c r="EE34" s="65"/>
      <c r="EF34" s="65"/>
      <c r="EG34" s="65"/>
      <c r="EH34" s="65"/>
      <c r="EI34" s="65"/>
      <c r="EJ34" s="65"/>
      <c r="EK34" s="65"/>
      <c r="EL34" s="65"/>
      <c r="EM34" s="65"/>
      <c r="EN34" s="65"/>
      <c r="EO34" s="65"/>
      <c r="EP34" s="65"/>
      <c r="EQ34" s="65"/>
      <c r="ER34" s="65"/>
      <c r="ES34" s="65"/>
      <c r="ET34" s="65"/>
      <c r="EU34" s="65"/>
      <c r="EV34" s="65"/>
      <c r="EW34" s="65"/>
      <c r="EX34" s="65"/>
      <c r="EY34" s="65"/>
      <c r="EZ34" s="65"/>
      <c r="FA34" s="65"/>
      <c r="FB34" s="65"/>
      <c r="FC34" s="65"/>
      <c r="FD34" s="65"/>
      <c r="FE34" s="65"/>
      <c r="FF34" s="65"/>
      <c r="FG34" s="65"/>
      <c r="FH34" s="65"/>
      <c r="FI34" s="65"/>
      <c r="FJ34" s="65"/>
      <c r="FK34" s="65"/>
      <c r="FL34" s="65"/>
      <c r="FM34" s="65"/>
      <c r="FN34" s="65"/>
      <c r="FO34" s="65"/>
      <c r="FP34" s="65"/>
      <c r="FQ34" s="65"/>
      <c r="FR34" s="65"/>
      <c r="FS34" s="65"/>
      <c r="FT34" s="65"/>
      <c r="FU34" s="65"/>
      <c r="FV34" s="65"/>
      <c r="FW34" s="65"/>
      <c r="FX34" s="65"/>
      <c r="FY34" s="65"/>
      <c r="FZ34" s="65"/>
      <c r="GA34" s="65"/>
      <c r="GB34" s="65"/>
      <c r="GC34" s="65"/>
      <c r="GD34" s="65"/>
      <c r="GE34" s="65"/>
      <c r="GF34" s="65"/>
      <c r="GG34" s="65"/>
      <c r="GH34" s="65"/>
      <c r="GI34" s="65"/>
      <c r="GJ34" s="65"/>
      <c r="GK34" s="65"/>
      <c r="GL34" s="65"/>
      <c r="GM34" s="65"/>
      <c r="GN34" s="65"/>
      <c r="GO34" s="65"/>
      <c r="GP34" s="65"/>
      <c r="GQ34" s="65"/>
      <c r="GR34" s="65"/>
      <c r="GS34" s="65"/>
      <c r="GT34" s="65"/>
      <c r="GU34" s="65"/>
      <c r="GV34" s="65"/>
      <c r="GW34" s="65"/>
      <c r="GX34" s="65"/>
      <c r="GY34" s="65"/>
      <c r="GZ34" s="65"/>
      <c r="HA34" s="65"/>
      <c r="HB34" s="65"/>
      <c r="HC34" s="65"/>
      <c r="HD34" s="65"/>
      <c r="HE34" s="65"/>
      <c r="HF34" s="65"/>
      <c r="HG34" s="65"/>
      <c r="HH34" s="65"/>
      <c r="HI34" s="65"/>
      <c r="HJ34" s="65"/>
      <c r="HK34" s="65"/>
      <c r="HL34" s="65"/>
      <c r="HM34" s="65"/>
      <c r="HN34" s="65"/>
      <c r="HO34" s="65"/>
      <c r="HP34" s="65"/>
      <c r="HQ34" s="65"/>
      <c r="HR34" s="65"/>
      <c r="HS34" s="65"/>
      <c r="HT34" s="65"/>
      <c r="HU34" s="65"/>
      <c r="HV34" s="65"/>
      <c r="HW34" s="65"/>
      <c r="HX34" s="65"/>
      <c r="HY34" s="65"/>
      <c r="HZ34" s="65"/>
      <c r="IA34" s="65"/>
      <c r="IB34" s="65"/>
      <c r="IC34" s="65"/>
      <c r="ID34" s="65"/>
      <c r="IE34" s="65"/>
      <c r="IF34" s="65"/>
      <c r="IG34" s="65"/>
      <c r="IH34" s="65"/>
      <c r="II34" s="65"/>
      <c r="IJ34" s="65"/>
      <c r="IK34" s="65"/>
      <c r="IL34" s="65"/>
      <c r="IM34" s="65"/>
      <c r="IN34" s="65"/>
      <c r="IO34" s="65"/>
      <c r="IP34" s="65"/>
      <c r="IQ34" s="65"/>
      <c r="IR34" s="65"/>
      <c r="IS34" s="65"/>
      <c r="IT34" s="65"/>
      <c r="IU34" s="65"/>
      <c r="IV34" s="65"/>
    </row>
    <row r="35" spans="1:256" x14ac:dyDescent="0.25">
      <c r="A35" s="63">
        <v>2</v>
      </c>
      <c r="B35" s="64" t="s">
        <v>286</v>
      </c>
      <c r="C35" s="222">
        <v>280106.633065</v>
      </c>
      <c r="D35" s="222">
        <v>579702.88300000003</v>
      </c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5"/>
      <c r="CA35" s="65"/>
      <c r="CB35" s="65"/>
      <c r="CC35" s="65"/>
      <c r="CD35" s="65"/>
      <c r="CE35" s="65"/>
      <c r="CF35" s="65"/>
      <c r="CG35" s="65"/>
      <c r="CH35" s="65"/>
      <c r="CI35" s="65"/>
      <c r="CJ35" s="65"/>
      <c r="CK35" s="65"/>
      <c r="CL35" s="65"/>
      <c r="CM35" s="65"/>
      <c r="CN35" s="65"/>
      <c r="CO35" s="65"/>
      <c r="CP35" s="65"/>
      <c r="CQ35" s="65"/>
      <c r="CR35" s="65"/>
      <c r="CS35" s="65"/>
      <c r="CT35" s="65"/>
      <c r="CU35" s="65"/>
      <c r="CV35" s="65"/>
      <c r="CW35" s="65"/>
      <c r="CX35" s="65"/>
      <c r="CY35" s="65"/>
      <c r="CZ35" s="65"/>
      <c r="DA35" s="65"/>
      <c r="DB35" s="65"/>
      <c r="DC35" s="65"/>
      <c r="DD35" s="65"/>
      <c r="DE35" s="65"/>
      <c r="DF35" s="65"/>
      <c r="DG35" s="65"/>
      <c r="DH35" s="65"/>
      <c r="DI35" s="65"/>
      <c r="DJ35" s="65"/>
      <c r="DK35" s="65"/>
      <c r="DL35" s="65"/>
      <c r="DM35" s="65"/>
      <c r="DN35" s="65"/>
      <c r="DO35" s="65"/>
      <c r="DP35" s="65"/>
      <c r="DQ35" s="65"/>
      <c r="DR35" s="65"/>
      <c r="DS35" s="65"/>
      <c r="DT35" s="65"/>
      <c r="DU35" s="65"/>
      <c r="DV35" s="65"/>
      <c r="DW35" s="65"/>
      <c r="DX35" s="65"/>
      <c r="DY35" s="65"/>
      <c r="DZ35" s="65"/>
      <c r="EA35" s="65"/>
      <c r="EB35" s="65"/>
      <c r="EC35" s="65"/>
      <c r="ED35" s="65"/>
      <c r="EE35" s="65"/>
      <c r="EF35" s="65"/>
      <c r="EG35" s="65"/>
      <c r="EH35" s="65"/>
      <c r="EI35" s="65"/>
      <c r="EJ35" s="65"/>
      <c r="EK35" s="65"/>
      <c r="EL35" s="65"/>
      <c r="EM35" s="65"/>
      <c r="EN35" s="65"/>
      <c r="EO35" s="65"/>
      <c r="EP35" s="65"/>
      <c r="EQ35" s="65"/>
      <c r="ER35" s="65"/>
      <c r="ES35" s="65"/>
      <c r="ET35" s="65"/>
      <c r="EU35" s="65"/>
      <c r="EV35" s="65"/>
      <c r="EW35" s="65"/>
      <c r="EX35" s="65"/>
      <c r="EY35" s="65"/>
      <c r="EZ35" s="65"/>
      <c r="FA35" s="65"/>
      <c r="FB35" s="65"/>
      <c r="FC35" s="65"/>
      <c r="FD35" s="65"/>
      <c r="FE35" s="65"/>
      <c r="FF35" s="65"/>
      <c r="FG35" s="65"/>
      <c r="FH35" s="65"/>
      <c r="FI35" s="65"/>
      <c r="FJ35" s="65"/>
      <c r="FK35" s="65"/>
      <c r="FL35" s="65"/>
      <c r="FM35" s="65"/>
      <c r="FN35" s="65"/>
      <c r="FO35" s="65"/>
      <c r="FP35" s="65"/>
      <c r="FQ35" s="65"/>
      <c r="FR35" s="65"/>
      <c r="FS35" s="65"/>
      <c r="FT35" s="65"/>
      <c r="FU35" s="65"/>
      <c r="FV35" s="65"/>
      <c r="FW35" s="65"/>
      <c r="FX35" s="65"/>
      <c r="FY35" s="65"/>
      <c r="FZ35" s="65"/>
      <c r="GA35" s="65"/>
      <c r="GB35" s="65"/>
      <c r="GC35" s="65"/>
      <c r="GD35" s="65"/>
      <c r="GE35" s="65"/>
      <c r="GF35" s="65"/>
      <c r="GG35" s="65"/>
      <c r="GH35" s="65"/>
      <c r="GI35" s="65"/>
      <c r="GJ35" s="65"/>
      <c r="GK35" s="65"/>
      <c r="GL35" s="65"/>
      <c r="GM35" s="65"/>
      <c r="GN35" s="65"/>
      <c r="GO35" s="65"/>
      <c r="GP35" s="65"/>
      <c r="GQ35" s="65"/>
      <c r="GR35" s="65"/>
      <c r="GS35" s="65"/>
      <c r="GT35" s="65"/>
      <c r="GU35" s="65"/>
      <c r="GV35" s="65"/>
      <c r="GW35" s="65"/>
      <c r="GX35" s="65"/>
      <c r="GY35" s="65"/>
      <c r="GZ35" s="65"/>
      <c r="HA35" s="65"/>
      <c r="HB35" s="65"/>
      <c r="HC35" s="65"/>
      <c r="HD35" s="65"/>
      <c r="HE35" s="65"/>
      <c r="HF35" s="65"/>
      <c r="HG35" s="65"/>
      <c r="HH35" s="65"/>
      <c r="HI35" s="65"/>
      <c r="HJ35" s="65"/>
      <c r="HK35" s="65"/>
      <c r="HL35" s="65"/>
      <c r="HM35" s="65"/>
      <c r="HN35" s="65"/>
      <c r="HO35" s="65"/>
      <c r="HP35" s="65"/>
      <c r="HQ35" s="65"/>
      <c r="HR35" s="65"/>
      <c r="HS35" s="65"/>
      <c r="HT35" s="65"/>
      <c r="HU35" s="65"/>
      <c r="HV35" s="65"/>
      <c r="HW35" s="65"/>
      <c r="HX35" s="65"/>
      <c r="HY35" s="65"/>
      <c r="HZ35" s="65"/>
      <c r="IA35" s="65"/>
      <c r="IB35" s="65"/>
      <c r="IC35" s="65"/>
      <c r="ID35" s="65"/>
      <c r="IE35" s="65"/>
      <c r="IF35" s="65"/>
      <c r="IG35" s="65"/>
      <c r="IH35" s="65"/>
      <c r="II35" s="65"/>
      <c r="IJ35" s="65"/>
      <c r="IK35" s="65"/>
      <c r="IL35" s="65"/>
      <c r="IM35" s="65"/>
      <c r="IN35" s="65"/>
      <c r="IO35" s="65"/>
      <c r="IP35" s="65"/>
      <c r="IQ35" s="65"/>
      <c r="IR35" s="65"/>
      <c r="IS35" s="65"/>
      <c r="IT35" s="65"/>
      <c r="IU35" s="65"/>
      <c r="IV35" s="65"/>
    </row>
    <row r="36" spans="1:256" ht="15" x14ac:dyDescent="0.25">
      <c r="A36" s="63">
        <v>3</v>
      </c>
      <c r="B36" s="64" t="s">
        <v>323</v>
      </c>
      <c r="C36" s="222">
        <v>211307.09103700001</v>
      </c>
      <c r="D36" s="222">
        <v>438434.08999999997</v>
      </c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5"/>
      <c r="CA36" s="65"/>
      <c r="CB36" s="65"/>
      <c r="CC36" s="65"/>
      <c r="CD36" s="65"/>
      <c r="CE36" s="65"/>
      <c r="CF36" s="65"/>
      <c r="CG36" s="65"/>
      <c r="CH36" s="65"/>
      <c r="CI36" s="65"/>
      <c r="CJ36" s="65"/>
      <c r="CK36" s="65"/>
      <c r="CL36" s="65"/>
      <c r="CM36" s="65"/>
      <c r="CN36" s="65"/>
      <c r="CO36" s="65"/>
      <c r="CP36" s="65"/>
      <c r="CQ36" s="65"/>
      <c r="CR36" s="65"/>
      <c r="CS36" s="65"/>
      <c r="CT36" s="65"/>
      <c r="CU36" s="65"/>
      <c r="CV36" s="65"/>
      <c r="CW36" s="65"/>
      <c r="CX36" s="65"/>
      <c r="CY36" s="65"/>
      <c r="CZ36" s="65"/>
      <c r="DA36" s="65"/>
      <c r="DB36" s="65"/>
      <c r="DC36" s="65"/>
      <c r="DD36" s="65"/>
      <c r="DE36" s="65"/>
      <c r="DF36" s="65"/>
      <c r="DG36" s="65"/>
      <c r="DH36" s="65"/>
      <c r="DI36" s="65"/>
      <c r="DJ36" s="65"/>
      <c r="DK36" s="65"/>
      <c r="DL36" s="65"/>
      <c r="DM36" s="65"/>
      <c r="DN36" s="65"/>
      <c r="DO36" s="65"/>
      <c r="DP36" s="65"/>
      <c r="DQ36" s="65"/>
      <c r="DR36" s="65"/>
      <c r="DS36" s="65"/>
      <c r="DT36" s="65"/>
      <c r="DU36" s="65"/>
      <c r="DV36" s="65"/>
      <c r="DW36" s="65"/>
      <c r="DX36" s="65"/>
      <c r="DY36" s="65"/>
      <c r="DZ36" s="65"/>
      <c r="EA36" s="65"/>
      <c r="EB36" s="65"/>
      <c r="EC36" s="65"/>
      <c r="ED36" s="65"/>
      <c r="EE36" s="65"/>
      <c r="EF36" s="65"/>
      <c r="EG36" s="65"/>
      <c r="EH36" s="65"/>
      <c r="EI36" s="65"/>
      <c r="EJ36" s="65"/>
      <c r="EK36" s="65"/>
      <c r="EL36" s="65"/>
      <c r="EM36" s="65"/>
      <c r="EN36" s="65"/>
      <c r="EO36" s="65"/>
      <c r="EP36" s="65"/>
      <c r="EQ36" s="65"/>
      <c r="ER36" s="65"/>
      <c r="ES36" s="65"/>
      <c r="ET36" s="65"/>
      <c r="EU36" s="65"/>
      <c r="EV36" s="65"/>
      <c r="EW36" s="65"/>
      <c r="EX36" s="65"/>
      <c r="EY36" s="65"/>
      <c r="EZ36" s="65"/>
      <c r="FA36" s="65"/>
      <c r="FB36" s="65"/>
      <c r="FC36" s="65"/>
      <c r="FD36" s="65"/>
      <c r="FE36" s="65"/>
      <c r="FF36" s="65"/>
      <c r="FG36" s="65"/>
      <c r="FH36" s="65"/>
      <c r="FI36" s="65"/>
      <c r="FJ36" s="65"/>
      <c r="FK36" s="65"/>
      <c r="FL36" s="65"/>
      <c r="FM36" s="65"/>
      <c r="FN36" s="65"/>
      <c r="FO36" s="65"/>
      <c r="FP36" s="65"/>
      <c r="FQ36" s="65"/>
      <c r="FR36" s="65"/>
      <c r="FS36" s="65"/>
      <c r="FT36" s="65"/>
      <c r="FU36" s="65"/>
      <c r="FV36" s="65"/>
      <c r="FW36" s="65"/>
      <c r="FX36" s="65"/>
      <c r="FY36" s="65"/>
      <c r="FZ36" s="65"/>
      <c r="GA36" s="65"/>
      <c r="GB36" s="65"/>
      <c r="GC36" s="65"/>
      <c r="GD36" s="65"/>
      <c r="GE36" s="65"/>
      <c r="GF36" s="65"/>
      <c r="GG36" s="65"/>
      <c r="GH36" s="65"/>
      <c r="GI36" s="65"/>
      <c r="GJ36" s="65"/>
      <c r="GK36" s="65"/>
      <c r="GL36" s="65"/>
      <c r="GM36" s="65"/>
      <c r="GN36" s="65"/>
      <c r="GO36" s="65"/>
      <c r="GP36" s="65"/>
      <c r="GQ36" s="65"/>
      <c r="GR36" s="65"/>
      <c r="GS36" s="65"/>
      <c r="GT36" s="65"/>
      <c r="GU36" s="65"/>
      <c r="GV36" s="65"/>
      <c r="GW36" s="65"/>
      <c r="GX36" s="65"/>
      <c r="GY36" s="65"/>
      <c r="GZ36" s="65"/>
      <c r="HA36" s="65"/>
      <c r="HB36" s="65"/>
      <c r="HC36" s="65"/>
      <c r="HD36" s="65"/>
      <c r="HE36" s="65"/>
      <c r="HF36" s="65"/>
      <c r="HG36" s="65"/>
      <c r="HH36" s="65"/>
      <c r="HI36" s="65"/>
      <c r="HJ36" s="65"/>
      <c r="HK36" s="65"/>
      <c r="HL36" s="65"/>
      <c r="HM36" s="65"/>
      <c r="HN36" s="65"/>
      <c r="HO36" s="65"/>
      <c r="HP36" s="65"/>
      <c r="HQ36" s="65"/>
      <c r="HR36" s="65"/>
      <c r="HS36" s="65"/>
      <c r="HT36" s="65"/>
      <c r="HU36" s="65"/>
      <c r="HV36" s="65"/>
      <c r="HW36" s="65"/>
      <c r="HX36" s="65"/>
      <c r="HY36" s="65"/>
      <c r="HZ36" s="65"/>
      <c r="IA36" s="65"/>
      <c r="IB36" s="65"/>
      <c r="IC36" s="65"/>
      <c r="ID36" s="65"/>
      <c r="IE36" s="65"/>
      <c r="IF36" s="65"/>
      <c r="IG36" s="65"/>
      <c r="IH36" s="65"/>
      <c r="II36" s="65"/>
      <c r="IJ36" s="65"/>
      <c r="IK36" s="65"/>
      <c r="IL36" s="65"/>
      <c r="IM36" s="65"/>
      <c r="IN36" s="65"/>
      <c r="IO36" s="65"/>
      <c r="IP36" s="65"/>
      <c r="IQ36" s="65"/>
      <c r="IR36" s="65"/>
      <c r="IS36" s="65"/>
      <c r="IT36" s="65"/>
      <c r="IU36" s="65"/>
      <c r="IV36" s="65"/>
    </row>
    <row r="37" spans="1:256" ht="30.75" customHeight="1" x14ac:dyDescent="0.25">
      <c r="A37" s="63">
        <v>4</v>
      </c>
      <c r="B37" s="64" t="s">
        <v>288</v>
      </c>
      <c r="C37" s="222">
        <v>0</v>
      </c>
      <c r="D37" s="222">
        <v>0</v>
      </c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5"/>
      <c r="BZ37" s="65"/>
      <c r="CA37" s="65"/>
      <c r="CB37" s="65"/>
      <c r="CC37" s="65"/>
      <c r="CD37" s="65"/>
      <c r="CE37" s="65"/>
      <c r="CF37" s="65"/>
      <c r="CG37" s="65"/>
      <c r="CH37" s="65"/>
      <c r="CI37" s="65"/>
      <c r="CJ37" s="65"/>
      <c r="CK37" s="65"/>
      <c r="CL37" s="65"/>
      <c r="CM37" s="65"/>
      <c r="CN37" s="65"/>
      <c r="CO37" s="65"/>
      <c r="CP37" s="65"/>
      <c r="CQ37" s="65"/>
      <c r="CR37" s="65"/>
      <c r="CS37" s="65"/>
      <c r="CT37" s="65"/>
      <c r="CU37" s="65"/>
      <c r="CV37" s="65"/>
      <c r="CW37" s="65"/>
      <c r="CX37" s="65"/>
      <c r="CY37" s="65"/>
      <c r="CZ37" s="65"/>
      <c r="DA37" s="65"/>
      <c r="DB37" s="65"/>
      <c r="DC37" s="65"/>
      <c r="DD37" s="65"/>
      <c r="DE37" s="65"/>
      <c r="DF37" s="65"/>
      <c r="DG37" s="65"/>
      <c r="DH37" s="65"/>
      <c r="DI37" s="65"/>
      <c r="DJ37" s="65"/>
      <c r="DK37" s="65"/>
      <c r="DL37" s="65"/>
      <c r="DM37" s="65"/>
      <c r="DN37" s="65"/>
      <c r="DO37" s="65"/>
      <c r="DP37" s="65"/>
      <c r="DQ37" s="65"/>
      <c r="DR37" s="65"/>
      <c r="DS37" s="65"/>
      <c r="DT37" s="65"/>
      <c r="DU37" s="65"/>
      <c r="DV37" s="65"/>
      <c r="DW37" s="65"/>
      <c r="DX37" s="65"/>
      <c r="DY37" s="65"/>
      <c r="DZ37" s="65"/>
      <c r="EA37" s="65"/>
      <c r="EB37" s="65"/>
      <c r="EC37" s="65"/>
      <c r="ED37" s="65"/>
      <c r="EE37" s="65"/>
      <c r="EF37" s="65"/>
      <c r="EG37" s="65"/>
      <c r="EH37" s="65"/>
      <c r="EI37" s="65"/>
      <c r="EJ37" s="65"/>
      <c r="EK37" s="65"/>
      <c r="EL37" s="65"/>
      <c r="EM37" s="65"/>
      <c r="EN37" s="65"/>
      <c r="EO37" s="65"/>
      <c r="EP37" s="65"/>
      <c r="EQ37" s="65"/>
      <c r="ER37" s="65"/>
      <c r="ES37" s="65"/>
      <c r="ET37" s="65"/>
      <c r="EU37" s="65"/>
      <c r="EV37" s="65"/>
      <c r="EW37" s="65"/>
      <c r="EX37" s="65"/>
      <c r="EY37" s="65"/>
      <c r="EZ37" s="65"/>
      <c r="FA37" s="65"/>
      <c r="FB37" s="65"/>
      <c r="FC37" s="65"/>
      <c r="FD37" s="65"/>
      <c r="FE37" s="65"/>
      <c r="FF37" s="65"/>
      <c r="FG37" s="65"/>
      <c r="FH37" s="65"/>
      <c r="FI37" s="65"/>
      <c r="FJ37" s="65"/>
      <c r="FK37" s="65"/>
      <c r="FL37" s="65"/>
      <c r="FM37" s="65"/>
      <c r="FN37" s="65"/>
      <c r="FO37" s="65"/>
      <c r="FP37" s="65"/>
      <c r="FQ37" s="65"/>
      <c r="FR37" s="65"/>
      <c r="FS37" s="65"/>
      <c r="FT37" s="65"/>
      <c r="FU37" s="65"/>
      <c r="FV37" s="65"/>
      <c r="FW37" s="65"/>
      <c r="FX37" s="65"/>
      <c r="FY37" s="65"/>
      <c r="FZ37" s="65"/>
      <c r="GA37" s="65"/>
      <c r="GB37" s="65"/>
      <c r="GC37" s="65"/>
      <c r="GD37" s="65"/>
      <c r="GE37" s="65"/>
      <c r="GF37" s="65"/>
      <c r="GG37" s="65"/>
      <c r="GH37" s="65"/>
      <c r="GI37" s="65"/>
      <c r="GJ37" s="65"/>
      <c r="GK37" s="65"/>
      <c r="GL37" s="65"/>
      <c r="GM37" s="65"/>
      <c r="GN37" s="65"/>
      <c r="GO37" s="65"/>
      <c r="GP37" s="65"/>
      <c r="GQ37" s="65"/>
      <c r="GR37" s="65"/>
      <c r="GS37" s="65"/>
      <c r="GT37" s="65"/>
      <c r="GU37" s="65"/>
      <c r="GV37" s="65"/>
      <c r="GW37" s="65"/>
      <c r="GX37" s="65"/>
      <c r="GY37" s="65"/>
      <c r="GZ37" s="65"/>
      <c r="HA37" s="65"/>
      <c r="HB37" s="65"/>
      <c r="HC37" s="65"/>
      <c r="HD37" s="65"/>
      <c r="HE37" s="65"/>
      <c r="HF37" s="65"/>
      <c r="HG37" s="65"/>
      <c r="HH37" s="65"/>
      <c r="HI37" s="65"/>
      <c r="HJ37" s="65"/>
      <c r="HK37" s="65"/>
      <c r="HL37" s="65"/>
      <c r="HM37" s="65"/>
      <c r="HN37" s="65"/>
      <c r="HO37" s="65"/>
      <c r="HP37" s="65"/>
      <c r="HQ37" s="65"/>
      <c r="HR37" s="65"/>
      <c r="HS37" s="65"/>
      <c r="HT37" s="65"/>
      <c r="HU37" s="65"/>
      <c r="HV37" s="65"/>
      <c r="HW37" s="65"/>
      <c r="HX37" s="65"/>
      <c r="HY37" s="65"/>
      <c r="HZ37" s="65"/>
      <c r="IA37" s="65"/>
      <c r="IB37" s="65"/>
      <c r="IC37" s="65"/>
      <c r="ID37" s="65"/>
      <c r="IE37" s="65"/>
      <c r="IF37" s="65"/>
      <c r="IG37" s="65"/>
      <c r="IH37" s="65"/>
      <c r="II37" s="65"/>
      <c r="IJ37" s="65"/>
      <c r="IK37" s="65"/>
      <c r="IL37" s="65"/>
      <c r="IM37" s="65"/>
      <c r="IN37" s="65"/>
      <c r="IO37" s="65"/>
      <c r="IP37" s="65"/>
      <c r="IQ37" s="65"/>
      <c r="IR37" s="65"/>
      <c r="IS37" s="65"/>
      <c r="IT37" s="65"/>
      <c r="IU37" s="65"/>
      <c r="IV37" s="65"/>
    </row>
    <row r="38" spans="1:256" ht="14.25" x14ac:dyDescent="0.25">
      <c r="A38" s="61" t="s">
        <v>109</v>
      </c>
      <c r="B38" s="61" t="s">
        <v>324</v>
      </c>
      <c r="C38" s="214">
        <f>SUM(C39:C41)</f>
        <v>12460284</v>
      </c>
      <c r="D38" s="214">
        <f>SUM(D39:D41)</f>
        <v>25793315.741999999</v>
      </c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6"/>
      <c r="CA38" s="66"/>
      <c r="CB38" s="66"/>
      <c r="CC38" s="66"/>
      <c r="CD38" s="66"/>
      <c r="CE38" s="66"/>
      <c r="CF38" s="66"/>
      <c r="CG38" s="66"/>
      <c r="CH38" s="66"/>
      <c r="CI38" s="66"/>
      <c r="CJ38" s="66"/>
      <c r="CK38" s="66"/>
      <c r="CL38" s="66"/>
      <c r="CM38" s="66"/>
      <c r="CN38" s="66"/>
      <c r="CO38" s="66"/>
      <c r="CP38" s="66"/>
      <c r="CQ38" s="66"/>
      <c r="CR38" s="66"/>
      <c r="CS38" s="66"/>
      <c r="CT38" s="66"/>
      <c r="CU38" s="66"/>
      <c r="CV38" s="66"/>
      <c r="CW38" s="66"/>
      <c r="CX38" s="66"/>
      <c r="CY38" s="66"/>
      <c r="CZ38" s="66"/>
      <c r="DA38" s="66"/>
      <c r="DB38" s="66"/>
      <c r="DC38" s="66"/>
      <c r="DD38" s="66"/>
      <c r="DE38" s="66"/>
      <c r="DF38" s="66"/>
      <c r="DG38" s="66"/>
      <c r="DH38" s="66"/>
      <c r="DI38" s="66"/>
      <c r="DJ38" s="66"/>
      <c r="DK38" s="66"/>
      <c r="DL38" s="66"/>
      <c r="DM38" s="66"/>
      <c r="DN38" s="66"/>
      <c r="DO38" s="66"/>
      <c r="DP38" s="66"/>
      <c r="DQ38" s="66"/>
      <c r="DR38" s="66"/>
      <c r="DS38" s="66"/>
      <c r="DT38" s="66"/>
      <c r="DU38" s="66"/>
      <c r="DV38" s="66"/>
      <c r="DW38" s="66"/>
      <c r="DX38" s="66"/>
      <c r="DY38" s="66"/>
      <c r="DZ38" s="66"/>
      <c r="EA38" s="66"/>
      <c r="EB38" s="66"/>
      <c r="EC38" s="66"/>
      <c r="ED38" s="66"/>
      <c r="EE38" s="66"/>
      <c r="EF38" s="66"/>
      <c r="EG38" s="66"/>
      <c r="EH38" s="66"/>
      <c r="EI38" s="66"/>
      <c r="EJ38" s="66"/>
      <c r="EK38" s="66"/>
      <c r="EL38" s="66"/>
      <c r="EM38" s="66"/>
      <c r="EN38" s="66"/>
      <c r="EO38" s="66"/>
      <c r="EP38" s="66"/>
      <c r="EQ38" s="66"/>
      <c r="ER38" s="66"/>
      <c r="ES38" s="66"/>
      <c r="ET38" s="66"/>
      <c r="EU38" s="66"/>
      <c r="EV38" s="66"/>
      <c r="EW38" s="66"/>
      <c r="EX38" s="66"/>
      <c r="EY38" s="66"/>
      <c r="EZ38" s="66"/>
      <c r="FA38" s="66"/>
      <c r="FB38" s="66"/>
      <c r="FC38" s="66"/>
      <c r="FD38" s="66"/>
      <c r="FE38" s="66"/>
      <c r="FF38" s="66"/>
      <c r="FG38" s="66"/>
      <c r="FH38" s="66"/>
      <c r="FI38" s="66"/>
      <c r="FJ38" s="66"/>
      <c r="FK38" s="66"/>
      <c r="FL38" s="66"/>
      <c r="FM38" s="66"/>
      <c r="FN38" s="66"/>
      <c r="FO38" s="66"/>
      <c r="FP38" s="66"/>
      <c r="FQ38" s="66"/>
      <c r="FR38" s="66"/>
      <c r="FS38" s="66"/>
      <c r="FT38" s="66"/>
      <c r="FU38" s="66"/>
      <c r="FV38" s="66"/>
      <c r="FW38" s="66"/>
      <c r="FX38" s="66"/>
      <c r="FY38" s="66"/>
      <c r="FZ38" s="66"/>
      <c r="GA38" s="66"/>
      <c r="GB38" s="66"/>
      <c r="GC38" s="66"/>
      <c r="GD38" s="66"/>
      <c r="GE38" s="66"/>
      <c r="GF38" s="66"/>
      <c r="GG38" s="66"/>
      <c r="GH38" s="66"/>
      <c r="GI38" s="66"/>
      <c r="GJ38" s="66"/>
      <c r="GK38" s="66"/>
      <c r="GL38" s="66"/>
      <c r="GM38" s="66"/>
      <c r="GN38" s="66"/>
      <c r="GO38" s="66"/>
      <c r="GP38" s="66"/>
      <c r="GQ38" s="66"/>
      <c r="GR38" s="66"/>
      <c r="GS38" s="66"/>
      <c r="GT38" s="66"/>
      <c r="GU38" s="66"/>
      <c r="GV38" s="66"/>
      <c r="GW38" s="66"/>
      <c r="GX38" s="66"/>
      <c r="GY38" s="66"/>
      <c r="GZ38" s="66"/>
      <c r="HA38" s="66"/>
      <c r="HB38" s="66"/>
      <c r="HC38" s="66"/>
      <c r="HD38" s="66"/>
      <c r="HE38" s="66"/>
      <c r="HF38" s="66"/>
      <c r="HG38" s="66"/>
      <c r="HH38" s="66"/>
      <c r="HI38" s="66"/>
      <c r="HJ38" s="66"/>
      <c r="HK38" s="66"/>
      <c r="HL38" s="66"/>
      <c r="HM38" s="66"/>
      <c r="HN38" s="66"/>
      <c r="HO38" s="66"/>
      <c r="HP38" s="66"/>
      <c r="HQ38" s="66"/>
      <c r="HR38" s="66"/>
      <c r="HS38" s="66"/>
      <c r="HT38" s="66"/>
      <c r="HU38" s="66"/>
      <c r="HV38" s="66"/>
      <c r="HW38" s="66"/>
      <c r="HX38" s="66"/>
      <c r="HY38" s="66"/>
      <c r="HZ38" s="66"/>
      <c r="IA38" s="66"/>
      <c r="IB38" s="66"/>
      <c r="IC38" s="66"/>
      <c r="ID38" s="66"/>
      <c r="IE38" s="66"/>
      <c r="IF38" s="66"/>
      <c r="IG38" s="66"/>
      <c r="IH38" s="66"/>
      <c r="II38" s="66"/>
      <c r="IJ38" s="66"/>
      <c r="IK38" s="66"/>
      <c r="IL38" s="66"/>
      <c r="IM38" s="66"/>
      <c r="IN38" s="66"/>
      <c r="IO38" s="66"/>
      <c r="IP38" s="66"/>
      <c r="IQ38" s="66"/>
      <c r="IR38" s="66"/>
      <c r="IS38" s="66"/>
      <c r="IT38" s="66"/>
      <c r="IU38" s="66"/>
      <c r="IV38" s="66"/>
    </row>
    <row r="39" spans="1:256" ht="14.25" x14ac:dyDescent="0.25">
      <c r="A39" s="63">
        <v>1</v>
      </c>
      <c r="B39" s="64" t="s">
        <v>133</v>
      </c>
      <c r="C39" s="222">
        <v>311664</v>
      </c>
      <c r="D39" s="222">
        <v>651294.59</v>
      </c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6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6"/>
      <c r="CA39" s="66"/>
      <c r="CB39" s="66"/>
      <c r="CC39" s="66"/>
      <c r="CD39" s="66"/>
      <c r="CE39" s="66"/>
      <c r="CF39" s="66"/>
      <c r="CG39" s="66"/>
      <c r="CH39" s="66"/>
      <c r="CI39" s="66"/>
      <c r="CJ39" s="66"/>
      <c r="CK39" s="66"/>
      <c r="CL39" s="66"/>
      <c r="CM39" s="66"/>
      <c r="CN39" s="66"/>
      <c r="CO39" s="66"/>
      <c r="CP39" s="66"/>
      <c r="CQ39" s="66"/>
      <c r="CR39" s="66"/>
      <c r="CS39" s="66"/>
      <c r="CT39" s="66"/>
      <c r="CU39" s="66"/>
      <c r="CV39" s="66"/>
      <c r="CW39" s="66"/>
      <c r="CX39" s="66"/>
      <c r="CY39" s="66"/>
      <c r="CZ39" s="66"/>
      <c r="DA39" s="66"/>
      <c r="DB39" s="66"/>
      <c r="DC39" s="66"/>
      <c r="DD39" s="66"/>
      <c r="DE39" s="66"/>
      <c r="DF39" s="66"/>
      <c r="DG39" s="66"/>
      <c r="DH39" s="66"/>
      <c r="DI39" s="66"/>
      <c r="DJ39" s="66"/>
      <c r="DK39" s="66"/>
      <c r="DL39" s="66"/>
      <c r="DM39" s="66"/>
      <c r="DN39" s="66"/>
      <c r="DO39" s="66"/>
      <c r="DP39" s="66"/>
      <c r="DQ39" s="66"/>
      <c r="DR39" s="66"/>
      <c r="DS39" s="66"/>
      <c r="DT39" s="66"/>
      <c r="DU39" s="66"/>
      <c r="DV39" s="66"/>
      <c r="DW39" s="66"/>
      <c r="DX39" s="66"/>
      <c r="DY39" s="66"/>
      <c r="DZ39" s="66"/>
      <c r="EA39" s="66"/>
      <c r="EB39" s="66"/>
      <c r="EC39" s="66"/>
      <c r="ED39" s="66"/>
      <c r="EE39" s="66"/>
      <c r="EF39" s="66"/>
      <c r="EG39" s="66"/>
      <c r="EH39" s="66"/>
      <c r="EI39" s="66"/>
      <c r="EJ39" s="66"/>
      <c r="EK39" s="66"/>
      <c r="EL39" s="66"/>
      <c r="EM39" s="66"/>
      <c r="EN39" s="66"/>
      <c r="EO39" s="66"/>
      <c r="EP39" s="66"/>
      <c r="EQ39" s="66"/>
      <c r="ER39" s="66"/>
      <c r="ES39" s="66"/>
      <c r="ET39" s="66"/>
      <c r="EU39" s="66"/>
      <c r="EV39" s="66"/>
      <c r="EW39" s="66"/>
      <c r="EX39" s="66"/>
      <c r="EY39" s="66"/>
      <c r="EZ39" s="66"/>
      <c r="FA39" s="66"/>
      <c r="FB39" s="66"/>
      <c r="FC39" s="66"/>
      <c r="FD39" s="66"/>
      <c r="FE39" s="66"/>
      <c r="FF39" s="66"/>
      <c r="FG39" s="66"/>
      <c r="FH39" s="66"/>
      <c r="FI39" s="66"/>
      <c r="FJ39" s="66"/>
      <c r="FK39" s="66"/>
      <c r="FL39" s="66"/>
      <c r="FM39" s="66"/>
      <c r="FN39" s="66"/>
      <c r="FO39" s="66"/>
      <c r="FP39" s="66"/>
      <c r="FQ39" s="66"/>
      <c r="FR39" s="66"/>
      <c r="FS39" s="66"/>
      <c r="FT39" s="66"/>
      <c r="FU39" s="66"/>
      <c r="FV39" s="66"/>
      <c r="FW39" s="66"/>
      <c r="FX39" s="66"/>
      <c r="FY39" s="66"/>
      <c r="FZ39" s="66"/>
      <c r="GA39" s="66"/>
      <c r="GB39" s="66"/>
      <c r="GC39" s="66"/>
      <c r="GD39" s="66"/>
      <c r="GE39" s="66"/>
      <c r="GF39" s="66"/>
      <c r="GG39" s="66"/>
      <c r="GH39" s="66"/>
      <c r="GI39" s="66"/>
      <c r="GJ39" s="66"/>
      <c r="GK39" s="66"/>
      <c r="GL39" s="66"/>
      <c r="GM39" s="66"/>
      <c r="GN39" s="66"/>
      <c r="GO39" s="66"/>
      <c r="GP39" s="66"/>
      <c r="GQ39" s="66"/>
      <c r="GR39" s="66"/>
      <c r="GS39" s="66"/>
      <c r="GT39" s="66"/>
      <c r="GU39" s="66"/>
      <c r="GV39" s="66"/>
      <c r="GW39" s="66"/>
      <c r="GX39" s="66"/>
      <c r="GY39" s="66"/>
      <c r="GZ39" s="66"/>
      <c r="HA39" s="66"/>
      <c r="HB39" s="66"/>
      <c r="HC39" s="66"/>
      <c r="HD39" s="66"/>
      <c r="HE39" s="66"/>
      <c r="HF39" s="66"/>
      <c r="HG39" s="66"/>
      <c r="HH39" s="66"/>
      <c r="HI39" s="66"/>
      <c r="HJ39" s="66"/>
      <c r="HK39" s="66"/>
      <c r="HL39" s="66"/>
      <c r="HM39" s="66"/>
      <c r="HN39" s="66"/>
      <c r="HO39" s="66"/>
      <c r="HP39" s="66"/>
      <c r="HQ39" s="66"/>
      <c r="HR39" s="66"/>
      <c r="HS39" s="66"/>
      <c r="HT39" s="66"/>
      <c r="HU39" s="66"/>
      <c r="HV39" s="66"/>
      <c r="HW39" s="66"/>
      <c r="HX39" s="66"/>
      <c r="HY39" s="66"/>
      <c r="HZ39" s="66"/>
      <c r="IA39" s="66"/>
      <c r="IB39" s="66"/>
      <c r="IC39" s="66"/>
      <c r="ID39" s="66"/>
      <c r="IE39" s="66"/>
      <c r="IF39" s="66"/>
      <c r="IG39" s="66"/>
      <c r="IH39" s="66"/>
      <c r="II39" s="66"/>
      <c r="IJ39" s="66"/>
      <c r="IK39" s="66"/>
      <c r="IL39" s="66"/>
      <c r="IM39" s="66"/>
      <c r="IN39" s="66"/>
      <c r="IO39" s="66"/>
      <c r="IP39" s="66"/>
      <c r="IQ39" s="66"/>
      <c r="IR39" s="66"/>
      <c r="IS39" s="66"/>
      <c r="IT39" s="66"/>
      <c r="IU39" s="66"/>
      <c r="IV39" s="66"/>
    </row>
    <row r="40" spans="1:256" ht="14.25" x14ac:dyDescent="0.25">
      <c r="A40" s="63">
        <v>2</v>
      </c>
      <c r="B40" s="64" t="s">
        <v>285</v>
      </c>
      <c r="C40" s="222">
        <v>1054320</v>
      </c>
      <c r="D40" s="222">
        <v>2203800.088</v>
      </c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6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6"/>
      <c r="CA40" s="66"/>
      <c r="CB40" s="66"/>
      <c r="CC40" s="66"/>
      <c r="CD40" s="66"/>
      <c r="CE40" s="66"/>
      <c r="CF40" s="66"/>
      <c r="CG40" s="66"/>
      <c r="CH40" s="66"/>
      <c r="CI40" s="66"/>
      <c r="CJ40" s="66"/>
      <c r="CK40" s="66"/>
      <c r="CL40" s="66"/>
      <c r="CM40" s="66"/>
      <c r="CN40" s="66"/>
      <c r="CO40" s="66"/>
      <c r="CP40" s="66"/>
      <c r="CQ40" s="66"/>
      <c r="CR40" s="66"/>
      <c r="CS40" s="66"/>
      <c r="CT40" s="66"/>
      <c r="CU40" s="66"/>
      <c r="CV40" s="66"/>
      <c r="CW40" s="66"/>
      <c r="CX40" s="66"/>
      <c r="CY40" s="66"/>
      <c r="CZ40" s="66"/>
      <c r="DA40" s="66"/>
      <c r="DB40" s="66"/>
      <c r="DC40" s="66"/>
      <c r="DD40" s="66"/>
      <c r="DE40" s="66"/>
      <c r="DF40" s="66"/>
      <c r="DG40" s="66"/>
      <c r="DH40" s="66"/>
      <c r="DI40" s="66"/>
      <c r="DJ40" s="66"/>
      <c r="DK40" s="66"/>
      <c r="DL40" s="66"/>
      <c r="DM40" s="66"/>
      <c r="DN40" s="66"/>
      <c r="DO40" s="66"/>
      <c r="DP40" s="66"/>
      <c r="DQ40" s="66"/>
      <c r="DR40" s="66"/>
      <c r="DS40" s="66"/>
      <c r="DT40" s="66"/>
      <c r="DU40" s="66"/>
      <c r="DV40" s="66"/>
      <c r="DW40" s="66"/>
      <c r="DX40" s="66"/>
      <c r="DY40" s="66"/>
      <c r="DZ40" s="66"/>
      <c r="EA40" s="66"/>
      <c r="EB40" s="66"/>
      <c r="EC40" s="66"/>
      <c r="ED40" s="66"/>
      <c r="EE40" s="66"/>
      <c r="EF40" s="66"/>
      <c r="EG40" s="66"/>
      <c r="EH40" s="66"/>
      <c r="EI40" s="66"/>
      <c r="EJ40" s="66"/>
      <c r="EK40" s="66"/>
      <c r="EL40" s="66"/>
      <c r="EM40" s="66"/>
      <c r="EN40" s="66"/>
      <c r="EO40" s="66"/>
      <c r="EP40" s="66"/>
      <c r="EQ40" s="66"/>
      <c r="ER40" s="66"/>
      <c r="ES40" s="66"/>
      <c r="ET40" s="66"/>
      <c r="EU40" s="66"/>
      <c r="EV40" s="66"/>
      <c r="EW40" s="66"/>
      <c r="EX40" s="66"/>
      <c r="EY40" s="66"/>
      <c r="EZ40" s="66"/>
      <c r="FA40" s="66"/>
      <c r="FB40" s="66"/>
      <c r="FC40" s="66"/>
      <c r="FD40" s="66"/>
      <c r="FE40" s="66"/>
      <c r="FF40" s="66"/>
      <c r="FG40" s="66"/>
      <c r="FH40" s="66"/>
      <c r="FI40" s="66"/>
      <c r="FJ40" s="66"/>
      <c r="FK40" s="66"/>
      <c r="FL40" s="66"/>
      <c r="FM40" s="66"/>
      <c r="FN40" s="66"/>
      <c r="FO40" s="66"/>
      <c r="FP40" s="66"/>
      <c r="FQ40" s="66"/>
      <c r="FR40" s="66"/>
      <c r="FS40" s="66"/>
      <c r="FT40" s="66"/>
      <c r="FU40" s="66"/>
      <c r="FV40" s="66"/>
      <c r="FW40" s="66"/>
      <c r="FX40" s="66"/>
      <c r="FY40" s="66"/>
      <c r="FZ40" s="66"/>
      <c r="GA40" s="66"/>
      <c r="GB40" s="66"/>
      <c r="GC40" s="66"/>
      <c r="GD40" s="66"/>
      <c r="GE40" s="66"/>
      <c r="GF40" s="66"/>
      <c r="GG40" s="66"/>
      <c r="GH40" s="66"/>
      <c r="GI40" s="66"/>
      <c r="GJ40" s="66"/>
      <c r="GK40" s="66"/>
      <c r="GL40" s="66"/>
      <c r="GM40" s="66"/>
      <c r="GN40" s="66"/>
      <c r="GO40" s="66"/>
      <c r="GP40" s="66"/>
      <c r="GQ40" s="66"/>
      <c r="GR40" s="66"/>
      <c r="GS40" s="66"/>
      <c r="GT40" s="66"/>
      <c r="GU40" s="66"/>
      <c r="GV40" s="66"/>
      <c r="GW40" s="66"/>
      <c r="GX40" s="66"/>
      <c r="GY40" s="66"/>
      <c r="GZ40" s="66"/>
      <c r="HA40" s="66"/>
      <c r="HB40" s="66"/>
      <c r="HC40" s="66"/>
      <c r="HD40" s="66"/>
      <c r="HE40" s="66"/>
      <c r="HF40" s="66"/>
      <c r="HG40" s="66"/>
      <c r="HH40" s="66"/>
      <c r="HI40" s="66"/>
      <c r="HJ40" s="66"/>
      <c r="HK40" s="66"/>
      <c r="HL40" s="66"/>
      <c r="HM40" s="66"/>
      <c r="HN40" s="66"/>
      <c r="HO40" s="66"/>
      <c r="HP40" s="66"/>
      <c r="HQ40" s="66"/>
      <c r="HR40" s="66"/>
      <c r="HS40" s="66"/>
      <c r="HT40" s="66"/>
      <c r="HU40" s="66"/>
      <c r="HV40" s="66"/>
      <c r="HW40" s="66"/>
      <c r="HX40" s="66"/>
      <c r="HY40" s="66"/>
      <c r="HZ40" s="66"/>
      <c r="IA40" s="66"/>
      <c r="IB40" s="66"/>
      <c r="IC40" s="66"/>
      <c r="ID40" s="66"/>
      <c r="IE40" s="66"/>
      <c r="IF40" s="66"/>
      <c r="IG40" s="66"/>
      <c r="IH40" s="66"/>
      <c r="II40" s="66"/>
      <c r="IJ40" s="66"/>
      <c r="IK40" s="66"/>
      <c r="IL40" s="66"/>
      <c r="IM40" s="66"/>
      <c r="IN40" s="66"/>
      <c r="IO40" s="66"/>
      <c r="IP40" s="66"/>
      <c r="IQ40" s="66"/>
      <c r="IR40" s="66"/>
      <c r="IS40" s="66"/>
      <c r="IT40" s="66"/>
      <c r="IU40" s="66"/>
      <c r="IV40" s="66"/>
    </row>
    <row r="41" spans="1:256" x14ac:dyDescent="0.25">
      <c r="A41" s="63">
        <v>3</v>
      </c>
      <c r="B41" s="64" t="s">
        <v>287</v>
      </c>
      <c r="C41" s="222">
        <v>11094300</v>
      </c>
      <c r="D41" s="222">
        <v>22938221.063999999</v>
      </c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K41" s="65"/>
      <c r="BL41" s="65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65"/>
      <c r="BY41" s="65"/>
      <c r="BZ41" s="65"/>
      <c r="CA41" s="65"/>
      <c r="CB41" s="65"/>
      <c r="CC41" s="65"/>
      <c r="CD41" s="65"/>
      <c r="CE41" s="65"/>
      <c r="CF41" s="65"/>
      <c r="CG41" s="65"/>
      <c r="CH41" s="65"/>
      <c r="CI41" s="65"/>
      <c r="CJ41" s="65"/>
      <c r="CK41" s="65"/>
      <c r="CL41" s="65"/>
      <c r="CM41" s="65"/>
      <c r="CN41" s="65"/>
      <c r="CO41" s="65"/>
      <c r="CP41" s="65"/>
      <c r="CQ41" s="65"/>
      <c r="CR41" s="65"/>
      <c r="CS41" s="65"/>
      <c r="CT41" s="65"/>
      <c r="CU41" s="65"/>
      <c r="CV41" s="65"/>
      <c r="CW41" s="65"/>
      <c r="CX41" s="65"/>
      <c r="CY41" s="65"/>
      <c r="CZ41" s="65"/>
      <c r="DA41" s="65"/>
      <c r="DB41" s="65"/>
      <c r="DC41" s="65"/>
      <c r="DD41" s="65"/>
      <c r="DE41" s="65"/>
      <c r="DF41" s="65"/>
      <c r="DG41" s="65"/>
      <c r="DH41" s="65"/>
      <c r="DI41" s="65"/>
      <c r="DJ41" s="65"/>
      <c r="DK41" s="65"/>
      <c r="DL41" s="65"/>
      <c r="DM41" s="65"/>
      <c r="DN41" s="65"/>
      <c r="DO41" s="65"/>
      <c r="DP41" s="65"/>
      <c r="DQ41" s="65"/>
      <c r="DR41" s="65"/>
      <c r="DS41" s="65"/>
      <c r="DT41" s="65"/>
      <c r="DU41" s="65"/>
      <c r="DV41" s="65"/>
      <c r="DW41" s="65"/>
      <c r="DX41" s="65"/>
      <c r="DY41" s="65"/>
      <c r="DZ41" s="65"/>
      <c r="EA41" s="65"/>
      <c r="EB41" s="65"/>
      <c r="EC41" s="65"/>
      <c r="ED41" s="65"/>
      <c r="EE41" s="65"/>
      <c r="EF41" s="65"/>
      <c r="EG41" s="65"/>
      <c r="EH41" s="65"/>
      <c r="EI41" s="65"/>
      <c r="EJ41" s="65"/>
      <c r="EK41" s="65"/>
      <c r="EL41" s="65"/>
      <c r="EM41" s="65"/>
      <c r="EN41" s="65"/>
      <c r="EO41" s="65"/>
      <c r="EP41" s="65"/>
      <c r="EQ41" s="65"/>
      <c r="ER41" s="65"/>
      <c r="ES41" s="65"/>
      <c r="ET41" s="65"/>
      <c r="EU41" s="65"/>
      <c r="EV41" s="65"/>
      <c r="EW41" s="65"/>
      <c r="EX41" s="65"/>
      <c r="EY41" s="65"/>
      <c r="EZ41" s="65"/>
      <c r="FA41" s="65"/>
      <c r="FB41" s="65"/>
      <c r="FC41" s="65"/>
      <c r="FD41" s="65"/>
      <c r="FE41" s="65"/>
      <c r="FF41" s="65"/>
      <c r="FG41" s="65"/>
      <c r="FH41" s="65"/>
      <c r="FI41" s="65"/>
      <c r="FJ41" s="65"/>
      <c r="FK41" s="65"/>
      <c r="FL41" s="65"/>
      <c r="FM41" s="65"/>
      <c r="FN41" s="65"/>
      <c r="FO41" s="65"/>
      <c r="FP41" s="65"/>
      <c r="FQ41" s="65"/>
      <c r="FR41" s="65"/>
      <c r="FS41" s="65"/>
      <c r="FT41" s="65"/>
      <c r="FU41" s="65"/>
      <c r="FV41" s="65"/>
      <c r="FW41" s="65"/>
      <c r="FX41" s="65"/>
      <c r="FY41" s="65"/>
      <c r="FZ41" s="65"/>
      <c r="GA41" s="65"/>
      <c r="GB41" s="65"/>
      <c r="GC41" s="65"/>
      <c r="GD41" s="65"/>
      <c r="GE41" s="65"/>
      <c r="GF41" s="65"/>
      <c r="GG41" s="65"/>
      <c r="GH41" s="65"/>
      <c r="GI41" s="65"/>
      <c r="GJ41" s="65"/>
      <c r="GK41" s="65"/>
      <c r="GL41" s="65"/>
      <c r="GM41" s="65"/>
      <c r="GN41" s="65"/>
      <c r="GO41" s="65"/>
      <c r="GP41" s="65"/>
      <c r="GQ41" s="65"/>
      <c r="GR41" s="65"/>
      <c r="GS41" s="65"/>
      <c r="GT41" s="65"/>
      <c r="GU41" s="65"/>
      <c r="GV41" s="65"/>
      <c r="GW41" s="65"/>
      <c r="GX41" s="65"/>
      <c r="GY41" s="65"/>
      <c r="GZ41" s="65"/>
      <c r="HA41" s="65"/>
      <c r="HB41" s="65"/>
      <c r="HC41" s="65"/>
      <c r="HD41" s="65"/>
      <c r="HE41" s="65"/>
      <c r="HF41" s="65"/>
      <c r="HG41" s="65"/>
      <c r="HH41" s="65"/>
      <c r="HI41" s="65"/>
      <c r="HJ41" s="65"/>
      <c r="HK41" s="65"/>
      <c r="HL41" s="65"/>
      <c r="HM41" s="65"/>
      <c r="HN41" s="65"/>
      <c r="HO41" s="65"/>
      <c r="HP41" s="65"/>
      <c r="HQ41" s="65"/>
      <c r="HR41" s="65"/>
      <c r="HS41" s="65"/>
      <c r="HT41" s="65"/>
      <c r="HU41" s="65"/>
      <c r="HV41" s="65"/>
      <c r="HW41" s="65"/>
      <c r="HX41" s="65"/>
      <c r="HY41" s="65"/>
      <c r="HZ41" s="65"/>
      <c r="IA41" s="65"/>
      <c r="IB41" s="65"/>
      <c r="IC41" s="65"/>
      <c r="ID41" s="65"/>
      <c r="IE41" s="65"/>
      <c r="IF41" s="65"/>
      <c r="IG41" s="65"/>
      <c r="IH41" s="65"/>
      <c r="II41" s="65"/>
      <c r="IJ41" s="65"/>
      <c r="IK41" s="65"/>
      <c r="IL41" s="65"/>
      <c r="IM41" s="65"/>
      <c r="IN41" s="65"/>
      <c r="IO41" s="65"/>
      <c r="IP41" s="65"/>
      <c r="IQ41" s="65"/>
      <c r="IR41" s="65"/>
      <c r="IS41" s="65"/>
      <c r="IT41" s="65"/>
      <c r="IU41" s="65"/>
      <c r="IV41" s="65"/>
    </row>
    <row r="42" spans="1:256" ht="14.25" x14ac:dyDescent="0.25">
      <c r="A42" s="61" t="s">
        <v>123</v>
      </c>
      <c r="B42" s="61" t="s">
        <v>325</v>
      </c>
      <c r="C42" s="214">
        <f>SUM(C43:C44)</f>
        <v>1371377.4773570001</v>
      </c>
      <c r="D42" s="214">
        <f>SUM(D43:D44)</f>
        <v>2847982.59</v>
      </c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6"/>
      <c r="CA42" s="66"/>
      <c r="CB42" s="66"/>
      <c r="CC42" s="66"/>
      <c r="CD42" s="66"/>
      <c r="CE42" s="66"/>
      <c r="CF42" s="66"/>
      <c r="CG42" s="66"/>
      <c r="CH42" s="66"/>
      <c r="CI42" s="66"/>
      <c r="CJ42" s="66"/>
      <c r="CK42" s="66"/>
      <c r="CL42" s="66"/>
      <c r="CM42" s="66"/>
      <c r="CN42" s="66"/>
      <c r="CO42" s="66"/>
      <c r="CP42" s="66"/>
      <c r="CQ42" s="66"/>
      <c r="CR42" s="66"/>
      <c r="CS42" s="66"/>
      <c r="CT42" s="66"/>
      <c r="CU42" s="66"/>
      <c r="CV42" s="66"/>
      <c r="CW42" s="66"/>
      <c r="CX42" s="66"/>
      <c r="CY42" s="66"/>
      <c r="CZ42" s="66"/>
      <c r="DA42" s="66"/>
      <c r="DB42" s="66"/>
      <c r="DC42" s="66"/>
      <c r="DD42" s="66"/>
      <c r="DE42" s="66"/>
      <c r="DF42" s="66"/>
      <c r="DG42" s="66"/>
      <c r="DH42" s="66"/>
      <c r="DI42" s="66"/>
      <c r="DJ42" s="66"/>
      <c r="DK42" s="66"/>
      <c r="DL42" s="66"/>
      <c r="DM42" s="66"/>
      <c r="DN42" s="66"/>
      <c r="DO42" s="66"/>
      <c r="DP42" s="66"/>
      <c r="DQ42" s="66"/>
      <c r="DR42" s="66"/>
      <c r="DS42" s="66"/>
      <c r="DT42" s="66"/>
      <c r="DU42" s="66"/>
      <c r="DV42" s="66"/>
      <c r="DW42" s="66"/>
      <c r="DX42" s="66"/>
      <c r="DY42" s="66"/>
      <c r="DZ42" s="66"/>
      <c r="EA42" s="66"/>
      <c r="EB42" s="66"/>
      <c r="EC42" s="66"/>
      <c r="ED42" s="66"/>
      <c r="EE42" s="66"/>
      <c r="EF42" s="66"/>
      <c r="EG42" s="66"/>
      <c r="EH42" s="66"/>
      <c r="EI42" s="66"/>
      <c r="EJ42" s="66"/>
      <c r="EK42" s="66"/>
      <c r="EL42" s="66"/>
      <c r="EM42" s="66"/>
      <c r="EN42" s="66"/>
      <c r="EO42" s="66"/>
      <c r="EP42" s="66"/>
      <c r="EQ42" s="66"/>
      <c r="ER42" s="66"/>
      <c r="ES42" s="66"/>
      <c r="ET42" s="66"/>
      <c r="EU42" s="66"/>
      <c r="EV42" s="66"/>
      <c r="EW42" s="66"/>
      <c r="EX42" s="66"/>
      <c r="EY42" s="66"/>
      <c r="EZ42" s="66"/>
      <c r="FA42" s="66"/>
      <c r="FB42" s="66"/>
      <c r="FC42" s="66"/>
      <c r="FD42" s="66"/>
      <c r="FE42" s="66"/>
      <c r="FF42" s="66"/>
      <c r="FG42" s="66"/>
      <c r="FH42" s="66"/>
      <c r="FI42" s="66"/>
      <c r="FJ42" s="66"/>
      <c r="FK42" s="66"/>
      <c r="FL42" s="66"/>
      <c r="FM42" s="66"/>
      <c r="FN42" s="66"/>
      <c r="FO42" s="66"/>
      <c r="FP42" s="66"/>
      <c r="FQ42" s="66"/>
      <c r="FR42" s="66"/>
      <c r="FS42" s="66"/>
      <c r="FT42" s="66"/>
      <c r="FU42" s="66"/>
      <c r="FV42" s="66"/>
      <c r="FW42" s="66"/>
      <c r="FX42" s="66"/>
      <c r="FY42" s="66"/>
      <c r="FZ42" s="66"/>
      <c r="GA42" s="66"/>
      <c r="GB42" s="66"/>
      <c r="GC42" s="66"/>
      <c r="GD42" s="66"/>
      <c r="GE42" s="66"/>
      <c r="GF42" s="66"/>
      <c r="GG42" s="66"/>
      <c r="GH42" s="66"/>
      <c r="GI42" s="66"/>
      <c r="GJ42" s="66"/>
      <c r="GK42" s="66"/>
      <c r="GL42" s="66"/>
      <c r="GM42" s="66"/>
      <c r="GN42" s="66"/>
      <c r="GO42" s="66"/>
      <c r="GP42" s="66"/>
      <c r="GQ42" s="66"/>
      <c r="GR42" s="66"/>
      <c r="GS42" s="66"/>
      <c r="GT42" s="66"/>
      <c r="GU42" s="66"/>
      <c r="GV42" s="66"/>
      <c r="GW42" s="66"/>
      <c r="GX42" s="66"/>
      <c r="GY42" s="66"/>
      <c r="GZ42" s="66"/>
      <c r="HA42" s="66"/>
      <c r="HB42" s="66"/>
      <c r="HC42" s="66"/>
      <c r="HD42" s="66"/>
      <c r="HE42" s="66"/>
      <c r="HF42" s="66"/>
      <c r="HG42" s="66"/>
      <c r="HH42" s="66"/>
      <c r="HI42" s="66"/>
      <c r="HJ42" s="66"/>
      <c r="HK42" s="66"/>
      <c r="HL42" s="66"/>
      <c r="HM42" s="66"/>
      <c r="HN42" s="66"/>
      <c r="HO42" s="66"/>
      <c r="HP42" s="66"/>
      <c r="HQ42" s="66"/>
      <c r="HR42" s="66"/>
      <c r="HS42" s="66"/>
      <c r="HT42" s="66"/>
      <c r="HU42" s="66"/>
      <c r="HV42" s="66"/>
      <c r="HW42" s="66"/>
      <c r="HX42" s="66"/>
      <c r="HY42" s="66"/>
      <c r="HZ42" s="66"/>
      <c r="IA42" s="66"/>
      <c r="IB42" s="66"/>
      <c r="IC42" s="66"/>
      <c r="ID42" s="66"/>
      <c r="IE42" s="66"/>
      <c r="IF42" s="66"/>
      <c r="IG42" s="66"/>
      <c r="IH42" s="66"/>
      <c r="II42" s="66"/>
      <c r="IJ42" s="66"/>
      <c r="IK42" s="66"/>
      <c r="IL42" s="66"/>
      <c r="IM42" s="66"/>
      <c r="IN42" s="66"/>
      <c r="IO42" s="66"/>
      <c r="IP42" s="66"/>
      <c r="IQ42" s="66"/>
      <c r="IR42" s="66"/>
      <c r="IS42" s="66"/>
      <c r="IT42" s="66"/>
      <c r="IU42" s="66"/>
      <c r="IV42" s="66"/>
    </row>
    <row r="43" spans="1:256" x14ac:dyDescent="0.25">
      <c r="A43" s="63">
        <v>1</v>
      </c>
      <c r="B43" s="64" t="s">
        <v>289</v>
      </c>
      <c r="C43" s="222">
        <v>1456212.6283570002</v>
      </c>
      <c r="D43" s="222">
        <v>3021540.59</v>
      </c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  <c r="BM43" s="65"/>
      <c r="BN43" s="65"/>
      <c r="BO43" s="65"/>
      <c r="BP43" s="65"/>
      <c r="BQ43" s="65"/>
      <c r="BR43" s="65"/>
      <c r="BS43" s="65"/>
      <c r="BT43" s="65"/>
      <c r="BU43" s="65"/>
      <c r="BV43" s="65"/>
      <c r="BW43" s="65"/>
      <c r="BX43" s="65"/>
      <c r="BY43" s="65"/>
      <c r="BZ43" s="65"/>
      <c r="CA43" s="65"/>
      <c r="CB43" s="65"/>
      <c r="CC43" s="65"/>
      <c r="CD43" s="65"/>
      <c r="CE43" s="65"/>
      <c r="CF43" s="65"/>
      <c r="CG43" s="65"/>
      <c r="CH43" s="65"/>
      <c r="CI43" s="65"/>
      <c r="CJ43" s="65"/>
      <c r="CK43" s="65"/>
      <c r="CL43" s="65"/>
      <c r="CM43" s="65"/>
      <c r="CN43" s="65"/>
      <c r="CO43" s="65"/>
      <c r="CP43" s="65"/>
      <c r="CQ43" s="65"/>
      <c r="CR43" s="65"/>
      <c r="CS43" s="65"/>
      <c r="CT43" s="65"/>
      <c r="CU43" s="65"/>
      <c r="CV43" s="65"/>
      <c r="CW43" s="65"/>
      <c r="CX43" s="65"/>
      <c r="CY43" s="65"/>
      <c r="CZ43" s="65"/>
      <c r="DA43" s="65"/>
      <c r="DB43" s="65"/>
      <c r="DC43" s="65"/>
      <c r="DD43" s="65"/>
      <c r="DE43" s="65"/>
      <c r="DF43" s="65"/>
      <c r="DG43" s="65"/>
      <c r="DH43" s="65"/>
      <c r="DI43" s="65"/>
      <c r="DJ43" s="65"/>
      <c r="DK43" s="65"/>
      <c r="DL43" s="65"/>
      <c r="DM43" s="65"/>
      <c r="DN43" s="65"/>
      <c r="DO43" s="65"/>
      <c r="DP43" s="65"/>
      <c r="DQ43" s="65"/>
      <c r="DR43" s="65"/>
      <c r="DS43" s="65"/>
      <c r="DT43" s="65"/>
      <c r="DU43" s="65"/>
      <c r="DV43" s="65"/>
      <c r="DW43" s="65"/>
      <c r="DX43" s="65"/>
      <c r="DY43" s="65"/>
      <c r="DZ43" s="65"/>
      <c r="EA43" s="65"/>
      <c r="EB43" s="65"/>
      <c r="EC43" s="65"/>
      <c r="ED43" s="65"/>
      <c r="EE43" s="65"/>
      <c r="EF43" s="65"/>
      <c r="EG43" s="65"/>
      <c r="EH43" s="65"/>
      <c r="EI43" s="65"/>
      <c r="EJ43" s="65"/>
      <c r="EK43" s="65"/>
      <c r="EL43" s="65"/>
      <c r="EM43" s="65"/>
      <c r="EN43" s="65"/>
      <c r="EO43" s="65"/>
      <c r="EP43" s="65"/>
      <c r="EQ43" s="65"/>
      <c r="ER43" s="65"/>
      <c r="ES43" s="65"/>
      <c r="ET43" s="65"/>
      <c r="EU43" s="65"/>
      <c r="EV43" s="65"/>
      <c r="EW43" s="65"/>
      <c r="EX43" s="65"/>
      <c r="EY43" s="65"/>
      <c r="EZ43" s="65"/>
      <c r="FA43" s="65"/>
      <c r="FB43" s="65"/>
      <c r="FC43" s="65"/>
      <c r="FD43" s="65"/>
      <c r="FE43" s="65"/>
      <c r="FF43" s="65"/>
      <c r="FG43" s="65"/>
      <c r="FH43" s="65"/>
      <c r="FI43" s="65"/>
      <c r="FJ43" s="65"/>
      <c r="FK43" s="65"/>
      <c r="FL43" s="65"/>
      <c r="FM43" s="65"/>
      <c r="FN43" s="65"/>
      <c r="FO43" s="65"/>
      <c r="FP43" s="65"/>
      <c r="FQ43" s="65"/>
      <c r="FR43" s="65"/>
      <c r="FS43" s="65"/>
      <c r="FT43" s="65"/>
      <c r="FU43" s="65"/>
      <c r="FV43" s="65"/>
      <c r="FW43" s="65"/>
      <c r="FX43" s="65"/>
      <c r="FY43" s="65"/>
      <c r="FZ43" s="65"/>
      <c r="GA43" s="65"/>
      <c r="GB43" s="65"/>
      <c r="GC43" s="65"/>
      <c r="GD43" s="65"/>
      <c r="GE43" s="65"/>
      <c r="GF43" s="65"/>
      <c r="GG43" s="65"/>
      <c r="GH43" s="65"/>
      <c r="GI43" s="65"/>
      <c r="GJ43" s="65"/>
      <c r="GK43" s="65"/>
      <c r="GL43" s="65"/>
      <c r="GM43" s="65"/>
      <c r="GN43" s="65"/>
      <c r="GO43" s="65"/>
      <c r="GP43" s="65"/>
      <c r="GQ43" s="65"/>
      <c r="GR43" s="65"/>
      <c r="GS43" s="65"/>
      <c r="GT43" s="65"/>
      <c r="GU43" s="65"/>
      <c r="GV43" s="65"/>
      <c r="GW43" s="65"/>
      <c r="GX43" s="65"/>
      <c r="GY43" s="65"/>
      <c r="GZ43" s="65"/>
      <c r="HA43" s="65"/>
      <c r="HB43" s="65"/>
      <c r="HC43" s="65"/>
      <c r="HD43" s="65"/>
      <c r="HE43" s="65"/>
      <c r="HF43" s="65"/>
      <c r="HG43" s="65"/>
      <c r="HH43" s="65"/>
      <c r="HI43" s="65"/>
      <c r="HJ43" s="65"/>
      <c r="HK43" s="65"/>
      <c r="HL43" s="65"/>
      <c r="HM43" s="65"/>
      <c r="HN43" s="65"/>
      <c r="HO43" s="65"/>
      <c r="HP43" s="65"/>
      <c r="HQ43" s="65"/>
      <c r="HR43" s="65"/>
      <c r="HS43" s="65"/>
      <c r="HT43" s="65"/>
      <c r="HU43" s="65"/>
      <c r="HV43" s="65"/>
      <c r="HW43" s="65"/>
      <c r="HX43" s="65"/>
      <c r="HY43" s="65"/>
      <c r="HZ43" s="65"/>
      <c r="IA43" s="65"/>
      <c r="IB43" s="65"/>
      <c r="IC43" s="65"/>
      <c r="ID43" s="65"/>
      <c r="IE43" s="65"/>
      <c r="IF43" s="65"/>
      <c r="IG43" s="65"/>
      <c r="IH43" s="65"/>
      <c r="II43" s="65"/>
      <c r="IJ43" s="65"/>
      <c r="IK43" s="65"/>
      <c r="IL43" s="65"/>
      <c r="IM43" s="65"/>
      <c r="IN43" s="65"/>
      <c r="IO43" s="65"/>
      <c r="IP43" s="65"/>
      <c r="IQ43" s="65"/>
      <c r="IR43" s="65"/>
      <c r="IS43" s="65"/>
      <c r="IT43" s="65"/>
      <c r="IU43" s="65"/>
      <c r="IV43" s="65"/>
    </row>
    <row r="44" spans="1:256" x14ac:dyDescent="0.25">
      <c r="A44" s="63">
        <v>2</v>
      </c>
      <c r="B44" s="64" t="s">
        <v>290</v>
      </c>
      <c r="C44" s="222">
        <v>-84835.150999999998</v>
      </c>
      <c r="D44" s="222">
        <v>-173558</v>
      </c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5"/>
      <c r="BI44" s="65"/>
      <c r="BJ44" s="65"/>
      <c r="BK44" s="65"/>
      <c r="BL44" s="65"/>
      <c r="BM44" s="65"/>
      <c r="BN44" s="65"/>
      <c r="BO44" s="65"/>
      <c r="BP44" s="65"/>
      <c r="BQ44" s="65"/>
      <c r="BR44" s="65"/>
      <c r="BS44" s="65"/>
      <c r="BT44" s="65"/>
      <c r="BU44" s="65"/>
      <c r="BV44" s="65"/>
      <c r="BW44" s="65"/>
      <c r="BX44" s="65"/>
      <c r="BY44" s="65"/>
      <c r="BZ44" s="65"/>
      <c r="CA44" s="65"/>
      <c r="CB44" s="65"/>
      <c r="CC44" s="65"/>
      <c r="CD44" s="65"/>
      <c r="CE44" s="65"/>
      <c r="CF44" s="65"/>
      <c r="CG44" s="65"/>
      <c r="CH44" s="65"/>
      <c r="CI44" s="65"/>
      <c r="CJ44" s="65"/>
      <c r="CK44" s="65"/>
      <c r="CL44" s="65"/>
      <c r="CM44" s="65"/>
      <c r="CN44" s="65"/>
      <c r="CO44" s="65"/>
      <c r="CP44" s="65"/>
      <c r="CQ44" s="65"/>
      <c r="CR44" s="65"/>
      <c r="CS44" s="65"/>
      <c r="CT44" s="65"/>
      <c r="CU44" s="65"/>
      <c r="CV44" s="65"/>
      <c r="CW44" s="65"/>
      <c r="CX44" s="65"/>
      <c r="CY44" s="65"/>
      <c r="CZ44" s="65"/>
      <c r="DA44" s="65"/>
      <c r="DB44" s="65"/>
      <c r="DC44" s="65"/>
      <c r="DD44" s="65"/>
      <c r="DE44" s="65"/>
      <c r="DF44" s="65"/>
      <c r="DG44" s="65"/>
      <c r="DH44" s="65"/>
      <c r="DI44" s="65"/>
      <c r="DJ44" s="65"/>
      <c r="DK44" s="65"/>
      <c r="DL44" s="65"/>
      <c r="DM44" s="65"/>
      <c r="DN44" s="65"/>
      <c r="DO44" s="65"/>
      <c r="DP44" s="65"/>
      <c r="DQ44" s="65"/>
      <c r="DR44" s="65"/>
      <c r="DS44" s="65"/>
      <c r="DT44" s="65"/>
      <c r="DU44" s="65"/>
      <c r="DV44" s="65"/>
      <c r="DW44" s="65"/>
      <c r="DX44" s="65"/>
      <c r="DY44" s="65"/>
      <c r="DZ44" s="65"/>
      <c r="EA44" s="65"/>
      <c r="EB44" s="65"/>
      <c r="EC44" s="65"/>
      <c r="ED44" s="65"/>
      <c r="EE44" s="65"/>
      <c r="EF44" s="65"/>
      <c r="EG44" s="65"/>
      <c r="EH44" s="65"/>
      <c r="EI44" s="65"/>
      <c r="EJ44" s="65"/>
      <c r="EK44" s="65"/>
      <c r="EL44" s="65"/>
      <c r="EM44" s="65"/>
      <c r="EN44" s="65"/>
      <c r="EO44" s="65"/>
      <c r="EP44" s="65"/>
      <c r="EQ44" s="65"/>
      <c r="ER44" s="65"/>
      <c r="ES44" s="65"/>
      <c r="ET44" s="65"/>
      <c r="EU44" s="65"/>
      <c r="EV44" s="65"/>
      <c r="EW44" s="65"/>
      <c r="EX44" s="65"/>
      <c r="EY44" s="65"/>
      <c r="EZ44" s="65"/>
      <c r="FA44" s="65"/>
      <c r="FB44" s="65"/>
      <c r="FC44" s="65"/>
      <c r="FD44" s="65"/>
      <c r="FE44" s="65"/>
      <c r="FF44" s="65"/>
      <c r="FG44" s="65"/>
      <c r="FH44" s="65"/>
      <c r="FI44" s="65"/>
      <c r="FJ44" s="65"/>
      <c r="FK44" s="65"/>
      <c r="FL44" s="65"/>
      <c r="FM44" s="65"/>
      <c r="FN44" s="65"/>
      <c r="FO44" s="65"/>
      <c r="FP44" s="65"/>
      <c r="FQ44" s="65"/>
      <c r="FR44" s="65"/>
      <c r="FS44" s="65"/>
      <c r="FT44" s="65"/>
      <c r="FU44" s="65"/>
      <c r="FV44" s="65"/>
      <c r="FW44" s="65"/>
      <c r="FX44" s="65"/>
      <c r="FY44" s="65"/>
      <c r="FZ44" s="65"/>
      <c r="GA44" s="65"/>
      <c r="GB44" s="65"/>
      <c r="GC44" s="65"/>
      <c r="GD44" s="65"/>
      <c r="GE44" s="65"/>
      <c r="GF44" s="65"/>
      <c r="GG44" s="65"/>
      <c r="GH44" s="65"/>
      <c r="GI44" s="65"/>
      <c r="GJ44" s="65"/>
      <c r="GK44" s="65"/>
      <c r="GL44" s="65"/>
      <c r="GM44" s="65"/>
      <c r="GN44" s="65"/>
      <c r="GO44" s="65"/>
      <c r="GP44" s="65"/>
      <c r="GQ44" s="65"/>
      <c r="GR44" s="65"/>
      <c r="GS44" s="65"/>
      <c r="GT44" s="65"/>
      <c r="GU44" s="65"/>
      <c r="GV44" s="65"/>
      <c r="GW44" s="65"/>
      <c r="GX44" s="65"/>
      <c r="GY44" s="65"/>
      <c r="GZ44" s="65"/>
      <c r="HA44" s="65"/>
      <c r="HB44" s="65"/>
      <c r="HC44" s="65"/>
      <c r="HD44" s="65"/>
      <c r="HE44" s="65"/>
      <c r="HF44" s="65"/>
      <c r="HG44" s="65"/>
      <c r="HH44" s="65"/>
      <c r="HI44" s="65"/>
      <c r="HJ44" s="65"/>
      <c r="HK44" s="65"/>
      <c r="HL44" s="65"/>
      <c r="HM44" s="65"/>
      <c r="HN44" s="65"/>
      <c r="HO44" s="65"/>
      <c r="HP44" s="65"/>
      <c r="HQ44" s="65"/>
      <c r="HR44" s="65"/>
      <c r="HS44" s="65"/>
      <c r="HT44" s="65"/>
      <c r="HU44" s="65"/>
      <c r="HV44" s="65"/>
      <c r="HW44" s="65"/>
      <c r="HX44" s="65"/>
      <c r="HY44" s="65"/>
      <c r="HZ44" s="65"/>
      <c r="IA44" s="65"/>
      <c r="IB44" s="65"/>
      <c r="IC44" s="65"/>
      <c r="ID44" s="65"/>
      <c r="IE44" s="65"/>
      <c r="IF44" s="65"/>
      <c r="IG44" s="65"/>
      <c r="IH44" s="65"/>
      <c r="II44" s="65"/>
      <c r="IJ44" s="65"/>
      <c r="IK44" s="65"/>
      <c r="IL44" s="65"/>
      <c r="IM44" s="65"/>
      <c r="IN44" s="65"/>
      <c r="IO44" s="65"/>
      <c r="IP44" s="65"/>
      <c r="IQ44" s="65"/>
      <c r="IR44" s="65"/>
      <c r="IS44" s="65"/>
      <c r="IT44" s="65"/>
      <c r="IU44" s="65"/>
      <c r="IV44" s="65"/>
    </row>
    <row r="45" spans="1:256" ht="14.25" x14ac:dyDescent="0.25">
      <c r="A45" s="61" t="s">
        <v>127</v>
      </c>
      <c r="B45" s="61" t="s">
        <v>326</v>
      </c>
      <c r="C45" s="214">
        <f>SUM(C46)</f>
        <v>3653630.2312929998</v>
      </c>
      <c r="D45" s="214">
        <f>SUM(D46)</f>
        <v>7656412.2350000003</v>
      </c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  <c r="BH45" s="66"/>
      <c r="BI45" s="66"/>
      <c r="BJ45" s="66"/>
      <c r="BK45" s="66"/>
      <c r="BL45" s="66"/>
      <c r="BM45" s="66"/>
      <c r="BN45" s="66"/>
      <c r="BO45" s="66"/>
      <c r="BP45" s="66"/>
      <c r="BQ45" s="66"/>
      <c r="BR45" s="66"/>
      <c r="BS45" s="66"/>
      <c r="BT45" s="66"/>
      <c r="BU45" s="66"/>
      <c r="BV45" s="66"/>
      <c r="BW45" s="66"/>
      <c r="BX45" s="66"/>
      <c r="BY45" s="66"/>
      <c r="BZ45" s="66"/>
      <c r="CA45" s="66"/>
      <c r="CB45" s="66"/>
      <c r="CC45" s="66"/>
      <c r="CD45" s="66"/>
      <c r="CE45" s="66"/>
      <c r="CF45" s="66"/>
      <c r="CG45" s="66"/>
      <c r="CH45" s="66"/>
      <c r="CI45" s="66"/>
      <c r="CJ45" s="66"/>
      <c r="CK45" s="66"/>
      <c r="CL45" s="66"/>
      <c r="CM45" s="66"/>
      <c r="CN45" s="66"/>
      <c r="CO45" s="66"/>
      <c r="CP45" s="66"/>
      <c r="CQ45" s="66"/>
      <c r="CR45" s="66"/>
      <c r="CS45" s="66"/>
      <c r="CT45" s="66"/>
      <c r="CU45" s="66"/>
      <c r="CV45" s="66"/>
      <c r="CW45" s="66"/>
      <c r="CX45" s="66"/>
      <c r="CY45" s="66"/>
      <c r="CZ45" s="66"/>
      <c r="DA45" s="66"/>
      <c r="DB45" s="66"/>
      <c r="DC45" s="66"/>
      <c r="DD45" s="66"/>
      <c r="DE45" s="66"/>
      <c r="DF45" s="66"/>
      <c r="DG45" s="66"/>
      <c r="DH45" s="66"/>
      <c r="DI45" s="66"/>
      <c r="DJ45" s="66"/>
      <c r="DK45" s="66"/>
      <c r="DL45" s="66"/>
      <c r="DM45" s="66"/>
      <c r="DN45" s="66"/>
      <c r="DO45" s="66"/>
      <c r="DP45" s="66"/>
      <c r="DQ45" s="66"/>
      <c r="DR45" s="66"/>
      <c r="DS45" s="66"/>
      <c r="DT45" s="66"/>
      <c r="DU45" s="66"/>
      <c r="DV45" s="66"/>
      <c r="DW45" s="66"/>
      <c r="DX45" s="66"/>
      <c r="DY45" s="66"/>
      <c r="DZ45" s="66"/>
      <c r="EA45" s="66"/>
      <c r="EB45" s="66"/>
      <c r="EC45" s="66"/>
      <c r="ED45" s="66"/>
      <c r="EE45" s="66"/>
      <c r="EF45" s="66"/>
      <c r="EG45" s="66"/>
      <c r="EH45" s="66"/>
      <c r="EI45" s="66"/>
      <c r="EJ45" s="66"/>
      <c r="EK45" s="66"/>
      <c r="EL45" s="66"/>
      <c r="EM45" s="66"/>
      <c r="EN45" s="66"/>
      <c r="EO45" s="66"/>
      <c r="EP45" s="66"/>
      <c r="EQ45" s="66"/>
      <c r="ER45" s="66"/>
      <c r="ES45" s="66"/>
      <c r="ET45" s="66"/>
      <c r="EU45" s="66"/>
      <c r="EV45" s="66"/>
      <c r="EW45" s="66"/>
      <c r="EX45" s="66"/>
      <c r="EY45" s="66"/>
      <c r="EZ45" s="66"/>
      <c r="FA45" s="66"/>
      <c r="FB45" s="66"/>
      <c r="FC45" s="66"/>
      <c r="FD45" s="66"/>
      <c r="FE45" s="66"/>
      <c r="FF45" s="66"/>
      <c r="FG45" s="66"/>
      <c r="FH45" s="66"/>
      <c r="FI45" s="66"/>
      <c r="FJ45" s="66"/>
      <c r="FK45" s="66"/>
      <c r="FL45" s="66"/>
      <c r="FM45" s="66"/>
      <c r="FN45" s="66"/>
      <c r="FO45" s="66"/>
      <c r="FP45" s="66"/>
      <c r="FQ45" s="66"/>
      <c r="FR45" s="66"/>
      <c r="FS45" s="66"/>
      <c r="FT45" s="66"/>
      <c r="FU45" s="66"/>
      <c r="FV45" s="66"/>
      <c r="FW45" s="66"/>
      <c r="FX45" s="66"/>
      <c r="FY45" s="66"/>
      <c r="FZ45" s="66"/>
      <c r="GA45" s="66"/>
      <c r="GB45" s="66"/>
      <c r="GC45" s="66"/>
      <c r="GD45" s="66"/>
      <c r="GE45" s="66"/>
      <c r="GF45" s="66"/>
      <c r="GG45" s="66"/>
      <c r="GH45" s="66"/>
      <c r="GI45" s="66"/>
      <c r="GJ45" s="66"/>
      <c r="GK45" s="66"/>
      <c r="GL45" s="66"/>
      <c r="GM45" s="66"/>
      <c r="GN45" s="66"/>
      <c r="GO45" s="66"/>
      <c r="GP45" s="66"/>
      <c r="GQ45" s="66"/>
      <c r="GR45" s="66"/>
      <c r="GS45" s="66"/>
      <c r="GT45" s="66"/>
      <c r="GU45" s="66"/>
      <c r="GV45" s="66"/>
      <c r="GW45" s="66"/>
      <c r="GX45" s="66"/>
      <c r="GY45" s="66"/>
      <c r="GZ45" s="66"/>
      <c r="HA45" s="66"/>
      <c r="HB45" s="66"/>
      <c r="HC45" s="66"/>
      <c r="HD45" s="66"/>
      <c r="HE45" s="66"/>
      <c r="HF45" s="66"/>
      <c r="HG45" s="66"/>
      <c r="HH45" s="66"/>
      <c r="HI45" s="66"/>
      <c r="HJ45" s="66"/>
      <c r="HK45" s="66"/>
      <c r="HL45" s="66"/>
      <c r="HM45" s="66"/>
      <c r="HN45" s="66"/>
      <c r="HO45" s="66"/>
      <c r="HP45" s="66"/>
      <c r="HQ45" s="66"/>
      <c r="HR45" s="66"/>
      <c r="HS45" s="66"/>
      <c r="HT45" s="66"/>
      <c r="HU45" s="66"/>
      <c r="HV45" s="66"/>
      <c r="HW45" s="66"/>
      <c r="HX45" s="66"/>
      <c r="HY45" s="66"/>
      <c r="HZ45" s="66"/>
      <c r="IA45" s="66"/>
      <c r="IB45" s="66"/>
      <c r="IC45" s="66"/>
      <c r="ID45" s="66"/>
      <c r="IE45" s="66"/>
      <c r="IF45" s="66"/>
      <c r="IG45" s="66"/>
      <c r="IH45" s="66"/>
      <c r="II45" s="66"/>
      <c r="IJ45" s="66"/>
      <c r="IK45" s="66"/>
      <c r="IL45" s="66"/>
      <c r="IM45" s="66"/>
      <c r="IN45" s="66"/>
      <c r="IO45" s="66"/>
      <c r="IP45" s="66"/>
      <c r="IQ45" s="66"/>
      <c r="IR45" s="66"/>
      <c r="IS45" s="66"/>
      <c r="IT45" s="66"/>
      <c r="IU45" s="66"/>
      <c r="IV45" s="66"/>
    </row>
    <row r="46" spans="1:256" x14ac:dyDescent="0.25">
      <c r="A46" s="63">
        <v>1</v>
      </c>
      <c r="B46" s="64" t="s">
        <v>289</v>
      </c>
      <c r="C46" s="222">
        <v>3653630.2312929998</v>
      </c>
      <c r="D46" s="222">
        <v>7656412.2350000003</v>
      </c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  <c r="BE46" s="65"/>
      <c r="BF46" s="65"/>
      <c r="BG46" s="65"/>
      <c r="BH46" s="65"/>
      <c r="BI46" s="65"/>
      <c r="BJ46" s="65"/>
      <c r="BK46" s="65"/>
      <c r="BL46" s="65"/>
      <c r="BM46" s="65"/>
      <c r="BN46" s="65"/>
      <c r="BO46" s="65"/>
      <c r="BP46" s="65"/>
      <c r="BQ46" s="65"/>
      <c r="BR46" s="65"/>
      <c r="BS46" s="65"/>
      <c r="BT46" s="65"/>
      <c r="BU46" s="65"/>
      <c r="BV46" s="65"/>
      <c r="BW46" s="65"/>
      <c r="BX46" s="65"/>
      <c r="BY46" s="65"/>
      <c r="BZ46" s="65"/>
      <c r="CA46" s="65"/>
      <c r="CB46" s="65"/>
      <c r="CC46" s="65"/>
      <c r="CD46" s="65"/>
      <c r="CE46" s="65"/>
      <c r="CF46" s="65"/>
      <c r="CG46" s="65"/>
      <c r="CH46" s="65"/>
      <c r="CI46" s="65"/>
      <c r="CJ46" s="65"/>
      <c r="CK46" s="65"/>
      <c r="CL46" s="65"/>
      <c r="CM46" s="65"/>
      <c r="CN46" s="65"/>
      <c r="CO46" s="65"/>
      <c r="CP46" s="65"/>
      <c r="CQ46" s="65"/>
      <c r="CR46" s="65"/>
      <c r="CS46" s="65"/>
      <c r="CT46" s="65"/>
      <c r="CU46" s="65"/>
      <c r="CV46" s="65"/>
      <c r="CW46" s="65"/>
      <c r="CX46" s="65"/>
      <c r="CY46" s="65"/>
      <c r="CZ46" s="65"/>
      <c r="DA46" s="65"/>
      <c r="DB46" s="65"/>
      <c r="DC46" s="65"/>
      <c r="DD46" s="65"/>
      <c r="DE46" s="65"/>
      <c r="DF46" s="65"/>
      <c r="DG46" s="65"/>
      <c r="DH46" s="65"/>
      <c r="DI46" s="65"/>
      <c r="DJ46" s="65"/>
      <c r="DK46" s="65"/>
      <c r="DL46" s="65"/>
      <c r="DM46" s="65"/>
      <c r="DN46" s="65"/>
      <c r="DO46" s="65"/>
      <c r="DP46" s="65"/>
      <c r="DQ46" s="65"/>
      <c r="DR46" s="65"/>
      <c r="DS46" s="65"/>
      <c r="DT46" s="65"/>
      <c r="DU46" s="65"/>
      <c r="DV46" s="65"/>
      <c r="DW46" s="65"/>
      <c r="DX46" s="65"/>
      <c r="DY46" s="65"/>
      <c r="DZ46" s="65"/>
      <c r="EA46" s="65"/>
      <c r="EB46" s="65"/>
      <c r="EC46" s="65"/>
      <c r="ED46" s="65"/>
      <c r="EE46" s="65"/>
      <c r="EF46" s="65"/>
      <c r="EG46" s="65"/>
      <c r="EH46" s="65"/>
      <c r="EI46" s="65"/>
      <c r="EJ46" s="65"/>
      <c r="EK46" s="65"/>
      <c r="EL46" s="65"/>
      <c r="EM46" s="65"/>
      <c r="EN46" s="65"/>
      <c r="EO46" s="65"/>
      <c r="EP46" s="65"/>
      <c r="EQ46" s="65"/>
      <c r="ER46" s="65"/>
      <c r="ES46" s="65"/>
      <c r="ET46" s="65"/>
      <c r="EU46" s="65"/>
      <c r="EV46" s="65"/>
      <c r="EW46" s="65"/>
      <c r="EX46" s="65"/>
      <c r="EY46" s="65"/>
      <c r="EZ46" s="65"/>
      <c r="FA46" s="65"/>
      <c r="FB46" s="65"/>
      <c r="FC46" s="65"/>
      <c r="FD46" s="65"/>
      <c r="FE46" s="65"/>
      <c r="FF46" s="65"/>
      <c r="FG46" s="65"/>
      <c r="FH46" s="65"/>
      <c r="FI46" s="65"/>
      <c r="FJ46" s="65"/>
      <c r="FK46" s="65"/>
      <c r="FL46" s="65"/>
      <c r="FM46" s="65"/>
      <c r="FN46" s="65"/>
      <c r="FO46" s="65"/>
      <c r="FP46" s="65"/>
      <c r="FQ46" s="65"/>
      <c r="FR46" s="65"/>
      <c r="FS46" s="65"/>
      <c r="FT46" s="65"/>
      <c r="FU46" s="65"/>
      <c r="FV46" s="65"/>
      <c r="FW46" s="65"/>
      <c r="FX46" s="65"/>
      <c r="FY46" s="65"/>
      <c r="FZ46" s="65"/>
      <c r="GA46" s="65"/>
      <c r="GB46" s="65"/>
      <c r="GC46" s="65"/>
      <c r="GD46" s="65"/>
      <c r="GE46" s="65"/>
      <c r="GF46" s="65"/>
      <c r="GG46" s="65"/>
      <c r="GH46" s="65"/>
      <c r="GI46" s="65"/>
      <c r="GJ46" s="65"/>
      <c r="GK46" s="65"/>
      <c r="GL46" s="65"/>
      <c r="GM46" s="65"/>
      <c r="GN46" s="65"/>
      <c r="GO46" s="65"/>
      <c r="GP46" s="65"/>
      <c r="GQ46" s="65"/>
      <c r="GR46" s="65"/>
      <c r="GS46" s="65"/>
      <c r="GT46" s="65"/>
      <c r="GU46" s="65"/>
      <c r="GV46" s="65"/>
      <c r="GW46" s="65"/>
      <c r="GX46" s="65"/>
      <c r="GY46" s="65"/>
      <c r="GZ46" s="65"/>
      <c r="HA46" s="65"/>
      <c r="HB46" s="65"/>
      <c r="HC46" s="65"/>
      <c r="HD46" s="65"/>
      <c r="HE46" s="65"/>
      <c r="HF46" s="65"/>
      <c r="HG46" s="65"/>
      <c r="HH46" s="65"/>
      <c r="HI46" s="65"/>
      <c r="HJ46" s="65"/>
      <c r="HK46" s="65"/>
      <c r="HL46" s="65"/>
      <c r="HM46" s="65"/>
      <c r="HN46" s="65"/>
      <c r="HO46" s="65"/>
      <c r="HP46" s="65"/>
      <c r="HQ46" s="65"/>
      <c r="HR46" s="65"/>
      <c r="HS46" s="65"/>
      <c r="HT46" s="65"/>
      <c r="HU46" s="65"/>
      <c r="HV46" s="65"/>
      <c r="HW46" s="65"/>
      <c r="HX46" s="65"/>
      <c r="HY46" s="65"/>
      <c r="HZ46" s="65"/>
      <c r="IA46" s="65"/>
      <c r="IB46" s="65"/>
      <c r="IC46" s="65"/>
      <c r="ID46" s="65"/>
      <c r="IE46" s="65"/>
      <c r="IF46" s="65"/>
      <c r="IG46" s="65"/>
      <c r="IH46" s="65"/>
      <c r="II46" s="65"/>
      <c r="IJ46" s="65"/>
      <c r="IK46" s="65"/>
      <c r="IL46" s="65"/>
      <c r="IM46" s="65"/>
      <c r="IN46" s="65"/>
      <c r="IO46" s="65"/>
      <c r="IP46" s="65"/>
      <c r="IQ46" s="65"/>
      <c r="IR46" s="65"/>
      <c r="IS46" s="65"/>
      <c r="IT46" s="65"/>
      <c r="IU46" s="65"/>
      <c r="IV46" s="65"/>
    </row>
    <row r="47" spans="1:256" ht="14.25" x14ac:dyDescent="0.25">
      <c r="A47" s="61" t="s">
        <v>135</v>
      </c>
      <c r="B47" s="61" t="s">
        <v>327</v>
      </c>
      <c r="C47" s="214">
        <f>SUM(C48:C57)</f>
        <v>45719037.112713993</v>
      </c>
      <c r="D47" s="214">
        <f>SUM(D48:D57)</f>
        <v>99158311.535999998</v>
      </c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66"/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6"/>
      <c r="CA47" s="66"/>
      <c r="CB47" s="66"/>
      <c r="CC47" s="66"/>
      <c r="CD47" s="66"/>
      <c r="CE47" s="66"/>
      <c r="CF47" s="66"/>
      <c r="CG47" s="66"/>
      <c r="CH47" s="66"/>
      <c r="CI47" s="66"/>
      <c r="CJ47" s="66"/>
      <c r="CK47" s="66"/>
      <c r="CL47" s="66"/>
      <c r="CM47" s="66"/>
      <c r="CN47" s="66"/>
      <c r="CO47" s="66"/>
      <c r="CP47" s="66"/>
      <c r="CQ47" s="66"/>
      <c r="CR47" s="66"/>
      <c r="CS47" s="66"/>
      <c r="CT47" s="66"/>
      <c r="CU47" s="66"/>
      <c r="CV47" s="66"/>
      <c r="CW47" s="66"/>
      <c r="CX47" s="66"/>
      <c r="CY47" s="66"/>
      <c r="CZ47" s="66"/>
      <c r="DA47" s="66"/>
      <c r="DB47" s="66"/>
      <c r="DC47" s="66"/>
      <c r="DD47" s="66"/>
      <c r="DE47" s="66"/>
      <c r="DF47" s="66"/>
      <c r="DG47" s="66"/>
      <c r="DH47" s="66"/>
      <c r="DI47" s="66"/>
      <c r="DJ47" s="66"/>
      <c r="DK47" s="66"/>
      <c r="DL47" s="66"/>
      <c r="DM47" s="66"/>
      <c r="DN47" s="66"/>
      <c r="DO47" s="66"/>
      <c r="DP47" s="66"/>
      <c r="DQ47" s="66"/>
      <c r="DR47" s="66"/>
      <c r="DS47" s="66"/>
      <c r="DT47" s="66"/>
      <c r="DU47" s="66"/>
      <c r="DV47" s="66"/>
      <c r="DW47" s="66"/>
      <c r="DX47" s="66"/>
      <c r="DY47" s="66"/>
      <c r="DZ47" s="66"/>
      <c r="EA47" s="66"/>
      <c r="EB47" s="66"/>
      <c r="EC47" s="66"/>
      <c r="ED47" s="66"/>
      <c r="EE47" s="66"/>
      <c r="EF47" s="66"/>
      <c r="EG47" s="66"/>
      <c r="EH47" s="66"/>
      <c r="EI47" s="66"/>
      <c r="EJ47" s="66"/>
      <c r="EK47" s="66"/>
      <c r="EL47" s="66"/>
      <c r="EM47" s="66"/>
      <c r="EN47" s="66"/>
      <c r="EO47" s="66"/>
      <c r="EP47" s="66"/>
      <c r="EQ47" s="66"/>
      <c r="ER47" s="66"/>
      <c r="ES47" s="66"/>
      <c r="ET47" s="66"/>
      <c r="EU47" s="66"/>
      <c r="EV47" s="66"/>
      <c r="EW47" s="66"/>
      <c r="EX47" s="66"/>
      <c r="EY47" s="66"/>
      <c r="EZ47" s="66"/>
      <c r="FA47" s="66"/>
      <c r="FB47" s="66"/>
      <c r="FC47" s="66"/>
      <c r="FD47" s="66"/>
      <c r="FE47" s="66"/>
      <c r="FF47" s="66"/>
      <c r="FG47" s="66"/>
      <c r="FH47" s="66"/>
      <c r="FI47" s="66"/>
      <c r="FJ47" s="66"/>
      <c r="FK47" s="66"/>
      <c r="FL47" s="66"/>
      <c r="FM47" s="66"/>
      <c r="FN47" s="66"/>
      <c r="FO47" s="66"/>
      <c r="FP47" s="66"/>
      <c r="FQ47" s="66"/>
      <c r="FR47" s="66"/>
      <c r="FS47" s="66"/>
      <c r="FT47" s="66"/>
      <c r="FU47" s="66"/>
      <c r="FV47" s="66"/>
      <c r="FW47" s="66"/>
      <c r="FX47" s="66"/>
      <c r="FY47" s="66"/>
      <c r="FZ47" s="66"/>
      <c r="GA47" s="66"/>
      <c r="GB47" s="66"/>
      <c r="GC47" s="66"/>
      <c r="GD47" s="66"/>
      <c r="GE47" s="66"/>
      <c r="GF47" s="66"/>
      <c r="GG47" s="66"/>
      <c r="GH47" s="66"/>
      <c r="GI47" s="66"/>
      <c r="GJ47" s="66"/>
      <c r="GK47" s="66"/>
      <c r="GL47" s="66"/>
      <c r="GM47" s="66"/>
      <c r="GN47" s="66"/>
      <c r="GO47" s="66"/>
      <c r="GP47" s="66"/>
      <c r="GQ47" s="66"/>
      <c r="GR47" s="66"/>
      <c r="GS47" s="66"/>
      <c r="GT47" s="66"/>
      <c r="GU47" s="66"/>
      <c r="GV47" s="66"/>
      <c r="GW47" s="66"/>
      <c r="GX47" s="66"/>
      <c r="GY47" s="66"/>
      <c r="GZ47" s="66"/>
      <c r="HA47" s="66"/>
      <c r="HB47" s="66"/>
      <c r="HC47" s="66"/>
      <c r="HD47" s="66"/>
      <c r="HE47" s="66"/>
      <c r="HF47" s="66"/>
      <c r="HG47" s="66"/>
      <c r="HH47" s="66"/>
      <c r="HI47" s="66"/>
      <c r="HJ47" s="66"/>
      <c r="HK47" s="66"/>
      <c r="HL47" s="66"/>
      <c r="HM47" s="66"/>
      <c r="HN47" s="66"/>
      <c r="HO47" s="66"/>
      <c r="HP47" s="66"/>
      <c r="HQ47" s="66"/>
      <c r="HR47" s="66"/>
      <c r="HS47" s="66"/>
      <c r="HT47" s="66"/>
      <c r="HU47" s="66"/>
      <c r="HV47" s="66"/>
      <c r="HW47" s="66"/>
      <c r="HX47" s="66"/>
      <c r="HY47" s="66"/>
      <c r="HZ47" s="66"/>
      <c r="IA47" s="66"/>
      <c r="IB47" s="66"/>
      <c r="IC47" s="66"/>
      <c r="ID47" s="66"/>
      <c r="IE47" s="66"/>
      <c r="IF47" s="66"/>
      <c r="IG47" s="66"/>
      <c r="IH47" s="66"/>
      <c r="II47" s="66"/>
      <c r="IJ47" s="66"/>
      <c r="IK47" s="66"/>
      <c r="IL47" s="66"/>
      <c r="IM47" s="66"/>
      <c r="IN47" s="66"/>
      <c r="IO47" s="66"/>
      <c r="IP47" s="66"/>
      <c r="IQ47" s="66"/>
      <c r="IR47" s="66"/>
      <c r="IS47" s="66"/>
      <c r="IT47" s="66"/>
      <c r="IU47" s="66"/>
      <c r="IV47" s="66"/>
    </row>
    <row r="48" spans="1:256" ht="15" x14ac:dyDescent="0.25">
      <c r="A48" s="63">
        <v>1</v>
      </c>
      <c r="B48" s="64" t="s">
        <v>328</v>
      </c>
      <c r="C48" s="222">
        <v>4009449.7553130002</v>
      </c>
      <c r="D48" s="222">
        <v>8426024.3389999997</v>
      </c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  <c r="BA48" s="65"/>
      <c r="BB48" s="65"/>
      <c r="BC48" s="65"/>
      <c r="BD48" s="65"/>
      <c r="BE48" s="65"/>
      <c r="BF48" s="65"/>
      <c r="BG48" s="65"/>
      <c r="BH48" s="65"/>
      <c r="BI48" s="65"/>
      <c r="BJ48" s="65"/>
      <c r="BK48" s="65"/>
      <c r="BL48" s="65"/>
      <c r="BM48" s="65"/>
      <c r="BN48" s="65"/>
      <c r="BO48" s="65"/>
      <c r="BP48" s="65"/>
      <c r="BQ48" s="65"/>
      <c r="BR48" s="65"/>
      <c r="BS48" s="65"/>
      <c r="BT48" s="65"/>
      <c r="BU48" s="65"/>
      <c r="BV48" s="65"/>
      <c r="BW48" s="65"/>
      <c r="BX48" s="65"/>
      <c r="BY48" s="65"/>
      <c r="BZ48" s="65"/>
      <c r="CA48" s="65"/>
      <c r="CB48" s="65"/>
      <c r="CC48" s="65"/>
      <c r="CD48" s="65"/>
      <c r="CE48" s="65"/>
      <c r="CF48" s="65"/>
      <c r="CG48" s="65"/>
      <c r="CH48" s="65"/>
      <c r="CI48" s="65"/>
      <c r="CJ48" s="65"/>
      <c r="CK48" s="65"/>
      <c r="CL48" s="65"/>
      <c r="CM48" s="65"/>
      <c r="CN48" s="65"/>
      <c r="CO48" s="65"/>
      <c r="CP48" s="65"/>
      <c r="CQ48" s="65"/>
      <c r="CR48" s="65"/>
      <c r="CS48" s="65"/>
      <c r="CT48" s="65"/>
      <c r="CU48" s="65"/>
      <c r="CV48" s="65"/>
      <c r="CW48" s="65"/>
      <c r="CX48" s="65"/>
      <c r="CY48" s="65"/>
      <c r="CZ48" s="65"/>
      <c r="DA48" s="65"/>
      <c r="DB48" s="65"/>
      <c r="DC48" s="65"/>
      <c r="DD48" s="65"/>
      <c r="DE48" s="65"/>
      <c r="DF48" s="65"/>
      <c r="DG48" s="65"/>
      <c r="DH48" s="65"/>
      <c r="DI48" s="65"/>
      <c r="DJ48" s="65"/>
      <c r="DK48" s="65"/>
      <c r="DL48" s="65"/>
      <c r="DM48" s="65"/>
      <c r="DN48" s="65"/>
      <c r="DO48" s="65"/>
      <c r="DP48" s="65"/>
      <c r="DQ48" s="65"/>
      <c r="DR48" s="65"/>
      <c r="DS48" s="65"/>
      <c r="DT48" s="65"/>
      <c r="DU48" s="65"/>
      <c r="DV48" s="65"/>
      <c r="DW48" s="65"/>
      <c r="DX48" s="65"/>
      <c r="DY48" s="65"/>
      <c r="DZ48" s="65"/>
      <c r="EA48" s="65"/>
      <c r="EB48" s="65"/>
      <c r="EC48" s="65"/>
      <c r="ED48" s="65"/>
      <c r="EE48" s="65"/>
      <c r="EF48" s="65"/>
      <c r="EG48" s="65"/>
      <c r="EH48" s="65"/>
      <c r="EI48" s="65"/>
      <c r="EJ48" s="65"/>
      <c r="EK48" s="65"/>
      <c r="EL48" s="65"/>
      <c r="EM48" s="65"/>
      <c r="EN48" s="65"/>
      <c r="EO48" s="65"/>
      <c r="EP48" s="65"/>
      <c r="EQ48" s="65"/>
      <c r="ER48" s="65"/>
      <c r="ES48" s="65"/>
      <c r="ET48" s="65"/>
      <c r="EU48" s="65"/>
      <c r="EV48" s="65"/>
      <c r="EW48" s="65"/>
      <c r="EX48" s="65"/>
      <c r="EY48" s="65"/>
      <c r="EZ48" s="65"/>
      <c r="FA48" s="65"/>
      <c r="FB48" s="65"/>
      <c r="FC48" s="65"/>
      <c r="FD48" s="65"/>
      <c r="FE48" s="65"/>
      <c r="FF48" s="65"/>
      <c r="FG48" s="65"/>
      <c r="FH48" s="65"/>
      <c r="FI48" s="65"/>
      <c r="FJ48" s="65"/>
      <c r="FK48" s="65"/>
      <c r="FL48" s="65"/>
      <c r="FM48" s="65"/>
      <c r="FN48" s="65"/>
      <c r="FO48" s="65"/>
      <c r="FP48" s="65"/>
      <c r="FQ48" s="65"/>
      <c r="FR48" s="65"/>
      <c r="FS48" s="65"/>
      <c r="FT48" s="65"/>
      <c r="FU48" s="65"/>
      <c r="FV48" s="65"/>
      <c r="FW48" s="65"/>
      <c r="FX48" s="65"/>
      <c r="FY48" s="65"/>
      <c r="FZ48" s="65"/>
      <c r="GA48" s="65"/>
      <c r="GB48" s="65"/>
      <c r="GC48" s="65"/>
      <c r="GD48" s="65"/>
      <c r="GE48" s="65"/>
      <c r="GF48" s="65"/>
      <c r="GG48" s="65"/>
      <c r="GH48" s="65"/>
      <c r="GI48" s="65"/>
      <c r="GJ48" s="65"/>
      <c r="GK48" s="65"/>
      <c r="GL48" s="65"/>
      <c r="GM48" s="65"/>
      <c r="GN48" s="65"/>
      <c r="GO48" s="65"/>
      <c r="GP48" s="65"/>
      <c r="GQ48" s="65"/>
      <c r="GR48" s="65"/>
      <c r="GS48" s="65"/>
      <c r="GT48" s="65"/>
      <c r="GU48" s="65"/>
      <c r="GV48" s="65"/>
      <c r="GW48" s="65"/>
      <c r="GX48" s="65"/>
      <c r="GY48" s="65"/>
      <c r="GZ48" s="65"/>
      <c r="HA48" s="65"/>
      <c r="HB48" s="65"/>
      <c r="HC48" s="65"/>
      <c r="HD48" s="65"/>
      <c r="HE48" s="65"/>
      <c r="HF48" s="65"/>
      <c r="HG48" s="65"/>
      <c r="HH48" s="65"/>
      <c r="HI48" s="65"/>
      <c r="HJ48" s="65"/>
      <c r="HK48" s="65"/>
      <c r="HL48" s="65"/>
      <c r="HM48" s="65"/>
      <c r="HN48" s="65"/>
      <c r="HO48" s="65"/>
      <c r="HP48" s="65"/>
      <c r="HQ48" s="65"/>
      <c r="HR48" s="65"/>
      <c r="HS48" s="65"/>
      <c r="HT48" s="65"/>
      <c r="HU48" s="65"/>
      <c r="HV48" s="65"/>
      <c r="HW48" s="65"/>
      <c r="HX48" s="65"/>
      <c r="HY48" s="65"/>
      <c r="HZ48" s="65"/>
      <c r="IA48" s="65"/>
      <c r="IB48" s="65"/>
      <c r="IC48" s="65"/>
      <c r="ID48" s="65"/>
      <c r="IE48" s="65"/>
      <c r="IF48" s="65"/>
      <c r="IG48" s="65"/>
      <c r="IH48" s="65"/>
      <c r="II48" s="65"/>
      <c r="IJ48" s="65"/>
      <c r="IK48" s="65"/>
      <c r="IL48" s="65"/>
      <c r="IM48" s="65"/>
      <c r="IN48" s="65"/>
      <c r="IO48" s="65"/>
      <c r="IP48" s="65"/>
      <c r="IQ48" s="65"/>
      <c r="IR48" s="65"/>
      <c r="IS48" s="65"/>
      <c r="IT48" s="65"/>
      <c r="IU48" s="65"/>
      <c r="IV48" s="65"/>
    </row>
    <row r="49" spans="1:256" ht="15" x14ac:dyDescent="0.25">
      <c r="A49" s="63">
        <v>2</v>
      </c>
      <c r="B49" s="64" t="s">
        <v>329</v>
      </c>
      <c r="C49" s="222">
        <v>5135464.1326189991</v>
      </c>
      <c r="D49" s="222">
        <v>10764643.67</v>
      </c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65"/>
      <c r="BE49" s="65"/>
      <c r="BF49" s="65"/>
      <c r="BG49" s="65"/>
      <c r="BH49" s="65"/>
      <c r="BI49" s="65"/>
      <c r="BJ49" s="65"/>
      <c r="BK49" s="65"/>
      <c r="BL49" s="65"/>
      <c r="BM49" s="65"/>
      <c r="BN49" s="65"/>
      <c r="BO49" s="65"/>
      <c r="BP49" s="65"/>
      <c r="BQ49" s="65"/>
      <c r="BR49" s="65"/>
      <c r="BS49" s="65"/>
      <c r="BT49" s="65"/>
      <c r="BU49" s="65"/>
      <c r="BV49" s="65"/>
      <c r="BW49" s="65"/>
      <c r="BX49" s="65"/>
      <c r="BY49" s="65"/>
      <c r="BZ49" s="65"/>
      <c r="CA49" s="65"/>
      <c r="CB49" s="65"/>
      <c r="CC49" s="65"/>
      <c r="CD49" s="65"/>
      <c r="CE49" s="65"/>
      <c r="CF49" s="65"/>
      <c r="CG49" s="65"/>
      <c r="CH49" s="65"/>
      <c r="CI49" s="65"/>
      <c r="CJ49" s="65"/>
      <c r="CK49" s="65"/>
      <c r="CL49" s="65"/>
      <c r="CM49" s="65"/>
      <c r="CN49" s="65"/>
      <c r="CO49" s="65"/>
      <c r="CP49" s="65"/>
      <c r="CQ49" s="65"/>
      <c r="CR49" s="65"/>
      <c r="CS49" s="65"/>
      <c r="CT49" s="65"/>
      <c r="CU49" s="65"/>
      <c r="CV49" s="65"/>
      <c r="CW49" s="65"/>
      <c r="CX49" s="65"/>
      <c r="CY49" s="65"/>
      <c r="CZ49" s="65"/>
      <c r="DA49" s="65"/>
      <c r="DB49" s="65"/>
      <c r="DC49" s="65"/>
      <c r="DD49" s="65"/>
      <c r="DE49" s="65"/>
      <c r="DF49" s="65"/>
      <c r="DG49" s="65"/>
      <c r="DH49" s="65"/>
      <c r="DI49" s="65"/>
      <c r="DJ49" s="65"/>
      <c r="DK49" s="65"/>
      <c r="DL49" s="65"/>
      <c r="DM49" s="65"/>
      <c r="DN49" s="65"/>
      <c r="DO49" s="65"/>
      <c r="DP49" s="65"/>
      <c r="DQ49" s="65"/>
      <c r="DR49" s="65"/>
      <c r="DS49" s="65"/>
      <c r="DT49" s="65"/>
      <c r="DU49" s="65"/>
      <c r="DV49" s="65"/>
      <c r="DW49" s="65"/>
      <c r="DX49" s="65"/>
      <c r="DY49" s="65"/>
      <c r="DZ49" s="65"/>
      <c r="EA49" s="65"/>
      <c r="EB49" s="65"/>
      <c r="EC49" s="65"/>
      <c r="ED49" s="65"/>
      <c r="EE49" s="65"/>
      <c r="EF49" s="65"/>
      <c r="EG49" s="65"/>
      <c r="EH49" s="65"/>
      <c r="EI49" s="65"/>
      <c r="EJ49" s="65"/>
      <c r="EK49" s="65"/>
      <c r="EL49" s="65"/>
      <c r="EM49" s="65"/>
      <c r="EN49" s="65"/>
      <c r="EO49" s="65"/>
      <c r="EP49" s="65"/>
      <c r="EQ49" s="65"/>
      <c r="ER49" s="65"/>
      <c r="ES49" s="65"/>
      <c r="ET49" s="65"/>
      <c r="EU49" s="65"/>
      <c r="EV49" s="65"/>
      <c r="EW49" s="65"/>
      <c r="EX49" s="65"/>
      <c r="EY49" s="65"/>
      <c r="EZ49" s="65"/>
      <c r="FA49" s="65"/>
      <c r="FB49" s="65"/>
      <c r="FC49" s="65"/>
      <c r="FD49" s="65"/>
      <c r="FE49" s="65"/>
      <c r="FF49" s="65"/>
      <c r="FG49" s="65"/>
      <c r="FH49" s="65"/>
      <c r="FI49" s="65"/>
      <c r="FJ49" s="65"/>
      <c r="FK49" s="65"/>
      <c r="FL49" s="65"/>
      <c r="FM49" s="65"/>
      <c r="FN49" s="65"/>
      <c r="FO49" s="65"/>
      <c r="FP49" s="65"/>
      <c r="FQ49" s="65"/>
      <c r="FR49" s="65"/>
      <c r="FS49" s="65"/>
      <c r="FT49" s="65"/>
      <c r="FU49" s="65"/>
      <c r="FV49" s="65"/>
      <c r="FW49" s="65"/>
      <c r="FX49" s="65"/>
      <c r="FY49" s="65"/>
      <c r="FZ49" s="65"/>
      <c r="GA49" s="65"/>
      <c r="GB49" s="65"/>
      <c r="GC49" s="65"/>
      <c r="GD49" s="65"/>
      <c r="GE49" s="65"/>
      <c r="GF49" s="65"/>
      <c r="GG49" s="65"/>
      <c r="GH49" s="65"/>
      <c r="GI49" s="65"/>
      <c r="GJ49" s="65"/>
      <c r="GK49" s="65"/>
      <c r="GL49" s="65"/>
      <c r="GM49" s="65"/>
      <c r="GN49" s="65"/>
      <c r="GO49" s="65"/>
      <c r="GP49" s="65"/>
      <c r="GQ49" s="65"/>
      <c r="GR49" s="65"/>
      <c r="GS49" s="65"/>
      <c r="GT49" s="65"/>
      <c r="GU49" s="65"/>
      <c r="GV49" s="65"/>
      <c r="GW49" s="65"/>
      <c r="GX49" s="65"/>
      <c r="GY49" s="65"/>
      <c r="GZ49" s="65"/>
      <c r="HA49" s="65"/>
      <c r="HB49" s="65"/>
      <c r="HC49" s="65"/>
      <c r="HD49" s="65"/>
      <c r="HE49" s="65"/>
      <c r="HF49" s="65"/>
      <c r="HG49" s="65"/>
      <c r="HH49" s="65"/>
      <c r="HI49" s="65"/>
      <c r="HJ49" s="65"/>
      <c r="HK49" s="65"/>
      <c r="HL49" s="65"/>
      <c r="HM49" s="65"/>
      <c r="HN49" s="65"/>
      <c r="HO49" s="65"/>
      <c r="HP49" s="65"/>
      <c r="HQ49" s="65"/>
      <c r="HR49" s="65"/>
      <c r="HS49" s="65"/>
      <c r="HT49" s="65"/>
      <c r="HU49" s="65"/>
      <c r="HV49" s="65"/>
      <c r="HW49" s="65"/>
      <c r="HX49" s="65"/>
      <c r="HY49" s="65"/>
      <c r="HZ49" s="65"/>
      <c r="IA49" s="65"/>
      <c r="IB49" s="65"/>
      <c r="IC49" s="65"/>
      <c r="ID49" s="65"/>
      <c r="IE49" s="65"/>
      <c r="IF49" s="65"/>
      <c r="IG49" s="65"/>
      <c r="IH49" s="65"/>
      <c r="II49" s="65"/>
      <c r="IJ49" s="65"/>
      <c r="IK49" s="65"/>
      <c r="IL49" s="65"/>
      <c r="IM49" s="65"/>
      <c r="IN49" s="65"/>
      <c r="IO49" s="65"/>
      <c r="IP49" s="65"/>
      <c r="IQ49" s="65"/>
      <c r="IR49" s="65"/>
      <c r="IS49" s="65"/>
      <c r="IT49" s="65"/>
      <c r="IU49" s="65"/>
      <c r="IV49" s="65"/>
    </row>
    <row r="50" spans="1:256" ht="15" x14ac:dyDescent="0.25">
      <c r="A50" s="63">
        <v>3</v>
      </c>
      <c r="B50" s="64" t="s">
        <v>330</v>
      </c>
      <c r="C50" s="222">
        <v>4695589.9978360003</v>
      </c>
      <c r="D50" s="222">
        <v>9828370.2599999998</v>
      </c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65"/>
      <c r="AS50" s="65"/>
      <c r="AT50" s="65"/>
      <c r="AU50" s="65"/>
      <c r="AV50" s="65"/>
      <c r="AW50" s="65"/>
      <c r="AX50" s="65"/>
      <c r="AY50" s="65"/>
      <c r="AZ50" s="65"/>
      <c r="BA50" s="65"/>
      <c r="BB50" s="65"/>
      <c r="BC50" s="65"/>
      <c r="BD50" s="65"/>
      <c r="BE50" s="65"/>
      <c r="BF50" s="65"/>
      <c r="BG50" s="65"/>
      <c r="BH50" s="65"/>
      <c r="BI50" s="65"/>
      <c r="BJ50" s="65"/>
      <c r="BK50" s="65"/>
      <c r="BL50" s="65"/>
      <c r="BM50" s="65"/>
      <c r="BN50" s="65"/>
      <c r="BO50" s="65"/>
      <c r="BP50" s="65"/>
      <c r="BQ50" s="65"/>
      <c r="BR50" s="65"/>
      <c r="BS50" s="65"/>
      <c r="BT50" s="65"/>
      <c r="BU50" s="65"/>
      <c r="BV50" s="65"/>
      <c r="BW50" s="65"/>
      <c r="BX50" s="65"/>
      <c r="BY50" s="65"/>
      <c r="BZ50" s="65"/>
      <c r="CA50" s="65"/>
      <c r="CB50" s="65"/>
      <c r="CC50" s="65"/>
      <c r="CD50" s="65"/>
      <c r="CE50" s="65"/>
      <c r="CF50" s="65"/>
      <c r="CG50" s="65"/>
      <c r="CH50" s="65"/>
      <c r="CI50" s="65"/>
      <c r="CJ50" s="65"/>
      <c r="CK50" s="65"/>
      <c r="CL50" s="65"/>
      <c r="CM50" s="65"/>
      <c r="CN50" s="65"/>
      <c r="CO50" s="65"/>
      <c r="CP50" s="65"/>
      <c r="CQ50" s="65"/>
      <c r="CR50" s="65"/>
      <c r="CS50" s="65"/>
      <c r="CT50" s="65"/>
      <c r="CU50" s="65"/>
      <c r="CV50" s="65"/>
      <c r="CW50" s="65"/>
      <c r="CX50" s="65"/>
      <c r="CY50" s="65"/>
      <c r="CZ50" s="65"/>
      <c r="DA50" s="65"/>
      <c r="DB50" s="65"/>
      <c r="DC50" s="65"/>
      <c r="DD50" s="65"/>
      <c r="DE50" s="65"/>
      <c r="DF50" s="65"/>
      <c r="DG50" s="65"/>
      <c r="DH50" s="65"/>
      <c r="DI50" s="65"/>
      <c r="DJ50" s="65"/>
      <c r="DK50" s="65"/>
      <c r="DL50" s="65"/>
      <c r="DM50" s="65"/>
      <c r="DN50" s="65"/>
      <c r="DO50" s="65"/>
      <c r="DP50" s="65"/>
      <c r="DQ50" s="65"/>
      <c r="DR50" s="65"/>
      <c r="DS50" s="65"/>
      <c r="DT50" s="65"/>
      <c r="DU50" s="65"/>
      <c r="DV50" s="65"/>
      <c r="DW50" s="65"/>
      <c r="DX50" s="65"/>
      <c r="DY50" s="65"/>
      <c r="DZ50" s="65"/>
      <c r="EA50" s="65"/>
      <c r="EB50" s="65"/>
      <c r="EC50" s="65"/>
      <c r="ED50" s="65"/>
      <c r="EE50" s="65"/>
      <c r="EF50" s="65"/>
      <c r="EG50" s="65"/>
      <c r="EH50" s="65"/>
      <c r="EI50" s="65"/>
      <c r="EJ50" s="65"/>
      <c r="EK50" s="65"/>
      <c r="EL50" s="65"/>
      <c r="EM50" s="65"/>
      <c r="EN50" s="65"/>
      <c r="EO50" s="65"/>
      <c r="EP50" s="65"/>
      <c r="EQ50" s="65"/>
      <c r="ER50" s="65"/>
      <c r="ES50" s="65"/>
      <c r="ET50" s="65"/>
      <c r="EU50" s="65"/>
      <c r="EV50" s="65"/>
      <c r="EW50" s="65"/>
      <c r="EX50" s="65"/>
      <c r="EY50" s="65"/>
      <c r="EZ50" s="65"/>
      <c r="FA50" s="65"/>
      <c r="FB50" s="65"/>
      <c r="FC50" s="65"/>
      <c r="FD50" s="65"/>
      <c r="FE50" s="65"/>
      <c r="FF50" s="65"/>
      <c r="FG50" s="65"/>
      <c r="FH50" s="65"/>
      <c r="FI50" s="65"/>
      <c r="FJ50" s="65"/>
      <c r="FK50" s="65"/>
      <c r="FL50" s="65"/>
      <c r="FM50" s="65"/>
      <c r="FN50" s="65"/>
      <c r="FO50" s="65"/>
      <c r="FP50" s="65"/>
      <c r="FQ50" s="65"/>
      <c r="FR50" s="65"/>
      <c r="FS50" s="65"/>
      <c r="FT50" s="65"/>
      <c r="FU50" s="65"/>
      <c r="FV50" s="65"/>
      <c r="FW50" s="65"/>
      <c r="FX50" s="65"/>
      <c r="FY50" s="65"/>
      <c r="FZ50" s="65"/>
      <c r="GA50" s="65"/>
      <c r="GB50" s="65"/>
      <c r="GC50" s="65"/>
      <c r="GD50" s="65"/>
      <c r="GE50" s="65"/>
      <c r="GF50" s="65"/>
      <c r="GG50" s="65"/>
      <c r="GH50" s="65"/>
      <c r="GI50" s="65"/>
      <c r="GJ50" s="65"/>
      <c r="GK50" s="65"/>
      <c r="GL50" s="65"/>
      <c r="GM50" s="65"/>
      <c r="GN50" s="65"/>
      <c r="GO50" s="65"/>
      <c r="GP50" s="65"/>
      <c r="GQ50" s="65"/>
      <c r="GR50" s="65"/>
      <c r="GS50" s="65"/>
      <c r="GT50" s="65"/>
      <c r="GU50" s="65"/>
      <c r="GV50" s="65"/>
      <c r="GW50" s="65"/>
      <c r="GX50" s="65"/>
      <c r="GY50" s="65"/>
      <c r="GZ50" s="65"/>
      <c r="HA50" s="65"/>
      <c r="HB50" s="65"/>
      <c r="HC50" s="65"/>
      <c r="HD50" s="65"/>
      <c r="HE50" s="65"/>
      <c r="HF50" s="65"/>
      <c r="HG50" s="65"/>
      <c r="HH50" s="65"/>
      <c r="HI50" s="65"/>
      <c r="HJ50" s="65"/>
      <c r="HK50" s="65"/>
      <c r="HL50" s="65"/>
      <c r="HM50" s="65"/>
      <c r="HN50" s="65"/>
      <c r="HO50" s="65"/>
      <c r="HP50" s="65"/>
      <c r="HQ50" s="65"/>
      <c r="HR50" s="65"/>
      <c r="HS50" s="65"/>
      <c r="HT50" s="65"/>
      <c r="HU50" s="65"/>
      <c r="HV50" s="65"/>
      <c r="HW50" s="65"/>
      <c r="HX50" s="65"/>
      <c r="HY50" s="65"/>
      <c r="HZ50" s="65"/>
      <c r="IA50" s="65"/>
      <c r="IB50" s="65"/>
      <c r="IC50" s="65"/>
      <c r="ID50" s="65"/>
      <c r="IE50" s="65"/>
      <c r="IF50" s="65"/>
      <c r="IG50" s="65"/>
      <c r="IH50" s="65"/>
      <c r="II50" s="65"/>
      <c r="IJ50" s="65"/>
      <c r="IK50" s="65"/>
      <c r="IL50" s="65"/>
      <c r="IM50" s="65"/>
      <c r="IN50" s="65"/>
      <c r="IO50" s="65"/>
      <c r="IP50" s="65"/>
      <c r="IQ50" s="65"/>
      <c r="IR50" s="65"/>
      <c r="IS50" s="65"/>
      <c r="IT50" s="65"/>
      <c r="IU50" s="65"/>
      <c r="IV50" s="65"/>
    </row>
    <row r="51" spans="1:256" ht="15" x14ac:dyDescent="0.25">
      <c r="A51" s="63">
        <v>4</v>
      </c>
      <c r="B51" s="64" t="s">
        <v>331</v>
      </c>
      <c r="C51" s="222">
        <v>933287.03077099996</v>
      </c>
      <c r="D51" s="222">
        <v>1952362.53</v>
      </c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  <c r="BE51" s="65"/>
      <c r="BF51" s="65"/>
      <c r="BG51" s="65"/>
      <c r="BH51" s="65"/>
      <c r="BI51" s="65"/>
      <c r="BJ51" s="65"/>
      <c r="BK51" s="65"/>
      <c r="BL51" s="65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  <c r="BX51" s="65"/>
      <c r="BY51" s="65"/>
      <c r="BZ51" s="65"/>
      <c r="CA51" s="65"/>
      <c r="CB51" s="65"/>
      <c r="CC51" s="65"/>
      <c r="CD51" s="65"/>
      <c r="CE51" s="65"/>
      <c r="CF51" s="65"/>
      <c r="CG51" s="65"/>
      <c r="CH51" s="65"/>
      <c r="CI51" s="65"/>
      <c r="CJ51" s="65"/>
      <c r="CK51" s="65"/>
      <c r="CL51" s="65"/>
      <c r="CM51" s="65"/>
      <c r="CN51" s="65"/>
      <c r="CO51" s="65"/>
      <c r="CP51" s="65"/>
      <c r="CQ51" s="65"/>
      <c r="CR51" s="65"/>
      <c r="CS51" s="65"/>
      <c r="CT51" s="65"/>
      <c r="CU51" s="65"/>
      <c r="CV51" s="65"/>
      <c r="CW51" s="65"/>
      <c r="CX51" s="65"/>
      <c r="CY51" s="65"/>
      <c r="CZ51" s="65"/>
      <c r="DA51" s="65"/>
      <c r="DB51" s="65"/>
      <c r="DC51" s="65"/>
      <c r="DD51" s="65"/>
      <c r="DE51" s="65"/>
      <c r="DF51" s="65"/>
      <c r="DG51" s="65"/>
      <c r="DH51" s="65"/>
      <c r="DI51" s="65"/>
      <c r="DJ51" s="65"/>
      <c r="DK51" s="65"/>
      <c r="DL51" s="65"/>
      <c r="DM51" s="65"/>
      <c r="DN51" s="65"/>
      <c r="DO51" s="65"/>
      <c r="DP51" s="65"/>
      <c r="DQ51" s="65"/>
      <c r="DR51" s="65"/>
      <c r="DS51" s="65"/>
      <c r="DT51" s="65"/>
      <c r="DU51" s="65"/>
      <c r="DV51" s="65"/>
      <c r="DW51" s="65"/>
      <c r="DX51" s="65"/>
      <c r="DY51" s="65"/>
      <c r="DZ51" s="65"/>
      <c r="EA51" s="65"/>
      <c r="EB51" s="65"/>
      <c r="EC51" s="65"/>
      <c r="ED51" s="65"/>
      <c r="EE51" s="65"/>
      <c r="EF51" s="65"/>
      <c r="EG51" s="65"/>
      <c r="EH51" s="65"/>
      <c r="EI51" s="65"/>
      <c r="EJ51" s="65"/>
      <c r="EK51" s="65"/>
      <c r="EL51" s="65"/>
      <c r="EM51" s="65"/>
      <c r="EN51" s="65"/>
      <c r="EO51" s="65"/>
      <c r="EP51" s="65"/>
      <c r="EQ51" s="65"/>
      <c r="ER51" s="65"/>
      <c r="ES51" s="65"/>
      <c r="ET51" s="65"/>
      <c r="EU51" s="65"/>
      <c r="EV51" s="65"/>
      <c r="EW51" s="65"/>
      <c r="EX51" s="65"/>
      <c r="EY51" s="65"/>
      <c r="EZ51" s="65"/>
      <c r="FA51" s="65"/>
      <c r="FB51" s="65"/>
      <c r="FC51" s="65"/>
      <c r="FD51" s="65"/>
      <c r="FE51" s="65"/>
      <c r="FF51" s="65"/>
      <c r="FG51" s="65"/>
      <c r="FH51" s="65"/>
      <c r="FI51" s="65"/>
      <c r="FJ51" s="65"/>
      <c r="FK51" s="65"/>
      <c r="FL51" s="65"/>
      <c r="FM51" s="65"/>
      <c r="FN51" s="65"/>
      <c r="FO51" s="65"/>
      <c r="FP51" s="65"/>
      <c r="FQ51" s="65"/>
      <c r="FR51" s="65"/>
      <c r="FS51" s="65"/>
      <c r="FT51" s="65"/>
      <c r="FU51" s="65"/>
      <c r="FV51" s="65"/>
      <c r="FW51" s="65"/>
      <c r="FX51" s="65"/>
      <c r="FY51" s="65"/>
      <c r="FZ51" s="65"/>
      <c r="GA51" s="65"/>
      <c r="GB51" s="65"/>
      <c r="GC51" s="65"/>
      <c r="GD51" s="65"/>
      <c r="GE51" s="65"/>
      <c r="GF51" s="65"/>
      <c r="GG51" s="65"/>
      <c r="GH51" s="65"/>
      <c r="GI51" s="65"/>
      <c r="GJ51" s="65"/>
      <c r="GK51" s="65"/>
      <c r="GL51" s="65"/>
      <c r="GM51" s="65"/>
      <c r="GN51" s="65"/>
      <c r="GO51" s="65"/>
      <c r="GP51" s="65"/>
      <c r="GQ51" s="65"/>
      <c r="GR51" s="65"/>
      <c r="GS51" s="65"/>
      <c r="GT51" s="65"/>
      <c r="GU51" s="65"/>
      <c r="GV51" s="65"/>
      <c r="GW51" s="65"/>
      <c r="GX51" s="65"/>
      <c r="GY51" s="65"/>
      <c r="GZ51" s="65"/>
      <c r="HA51" s="65"/>
      <c r="HB51" s="65"/>
      <c r="HC51" s="65"/>
      <c r="HD51" s="65"/>
      <c r="HE51" s="65"/>
      <c r="HF51" s="65"/>
      <c r="HG51" s="65"/>
      <c r="HH51" s="65"/>
      <c r="HI51" s="65"/>
      <c r="HJ51" s="65"/>
      <c r="HK51" s="65"/>
      <c r="HL51" s="65"/>
      <c r="HM51" s="65"/>
      <c r="HN51" s="65"/>
      <c r="HO51" s="65"/>
      <c r="HP51" s="65"/>
      <c r="HQ51" s="65"/>
      <c r="HR51" s="65"/>
      <c r="HS51" s="65"/>
      <c r="HT51" s="65"/>
      <c r="HU51" s="65"/>
      <c r="HV51" s="65"/>
      <c r="HW51" s="65"/>
      <c r="HX51" s="65"/>
      <c r="HY51" s="65"/>
      <c r="HZ51" s="65"/>
      <c r="IA51" s="65"/>
      <c r="IB51" s="65"/>
      <c r="IC51" s="65"/>
      <c r="ID51" s="65"/>
      <c r="IE51" s="65"/>
      <c r="IF51" s="65"/>
      <c r="IG51" s="65"/>
      <c r="IH51" s="65"/>
      <c r="II51" s="65"/>
      <c r="IJ51" s="65"/>
      <c r="IK51" s="65"/>
      <c r="IL51" s="65"/>
      <c r="IM51" s="65"/>
      <c r="IN51" s="65"/>
      <c r="IO51" s="65"/>
      <c r="IP51" s="65"/>
      <c r="IQ51" s="65"/>
      <c r="IR51" s="65"/>
      <c r="IS51" s="65"/>
      <c r="IT51" s="65"/>
      <c r="IU51" s="65"/>
      <c r="IV51" s="65"/>
    </row>
    <row r="52" spans="1:256" ht="15" x14ac:dyDescent="0.25">
      <c r="A52" s="63">
        <v>5</v>
      </c>
      <c r="B52" s="64" t="s">
        <v>332</v>
      </c>
      <c r="C52" s="222">
        <v>4837674.7870169999</v>
      </c>
      <c r="D52" s="222">
        <v>10103744.24</v>
      </c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  <c r="BE52" s="65"/>
      <c r="BF52" s="65"/>
      <c r="BG52" s="65"/>
      <c r="BH52" s="65"/>
      <c r="BI52" s="65"/>
      <c r="BJ52" s="65"/>
      <c r="BK52" s="65"/>
      <c r="BL52" s="65"/>
      <c r="BM52" s="65"/>
      <c r="BN52" s="65"/>
      <c r="BO52" s="65"/>
      <c r="BP52" s="65"/>
      <c r="BQ52" s="65"/>
      <c r="BR52" s="65"/>
      <c r="BS52" s="65"/>
      <c r="BT52" s="65"/>
      <c r="BU52" s="65"/>
      <c r="BV52" s="65"/>
      <c r="BW52" s="65"/>
      <c r="BX52" s="65"/>
      <c r="BY52" s="65"/>
      <c r="BZ52" s="65"/>
      <c r="CA52" s="65"/>
      <c r="CB52" s="65"/>
      <c r="CC52" s="65"/>
      <c r="CD52" s="65"/>
      <c r="CE52" s="65"/>
      <c r="CF52" s="65"/>
      <c r="CG52" s="65"/>
      <c r="CH52" s="65"/>
      <c r="CI52" s="65"/>
      <c r="CJ52" s="65"/>
      <c r="CK52" s="65"/>
      <c r="CL52" s="65"/>
      <c r="CM52" s="65"/>
      <c r="CN52" s="65"/>
      <c r="CO52" s="65"/>
      <c r="CP52" s="65"/>
      <c r="CQ52" s="65"/>
      <c r="CR52" s="65"/>
      <c r="CS52" s="65"/>
      <c r="CT52" s="65"/>
      <c r="CU52" s="65"/>
      <c r="CV52" s="65"/>
      <c r="CW52" s="65"/>
      <c r="CX52" s="65"/>
      <c r="CY52" s="65"/>
      <c r="CZ52" s="65"/>
      <c r="DA52" s="65"/>
      <c r="DB52" s="65"/>
      <c r="DC52" s="65"/>
      <c r="DD52" s="65"/>
      <c r="DE52" s="65"/>
      <c r="DF52" s="65"/>
      <c r="DG52" s="65"/>
      <c r="DH52" s="65"/>
      <c r="DI52" s="65"/>
      <c r="DJ52" s="65"/>
      <c r="DK52" s="65"/>
      <c r="DL52" s="65"/>
      <c r="DM52" s="65"/>
      <c r="DN52" s="65"/>
      <c r="DO52" s="65"/>
      <c r="DP52" s="65"/>
      <c r="DQ52" s="65"/>
      <c r="DR52" s="65"/>
      <c r="DS52" s="65"/>
      <c r="DT52" s="65"/>
      <c r="DU52" s="65"/>
      <c r="DV52" s="65"/>
      <c r="DW52" s="65"/>
      <c r="DX52" s="65"/>
      <c r="DY52" s="65"/>
      <c r="DZ52" s="65"/>
      <c r="EA52" s="65"/>
      <c r="EB52" s="65"/>
      <c r="EC52" s="65"/>
      <c r="ED52" s="65"/>
      <c r="EE52" s="65"/>
      <c r="EF52" s="65"/>
      <c r="EG52" s="65"/>
      <c r="EH52" s="65"/>
      <c r="EI52" s="65"/>
      <c r="EJ52" s="65"/>
      <c r="EK52" s="65"/>
      <c r="EL52" s="65"/>
      <c r="EM52" s="65"/>
      <c r="EN52" s="65"/>
      <c r="EO52" s="65"/>
      <c r="EP52" s="65"/>
      <c r="EQ52" s="65"/>
      <c r="ER52" s="65"/>
      <c r="ES52" s="65"/>
      <c r="ET52" s="65"/>
      <c r="EU52" s="65"/>
      <c r="EV52" s="65"/>
      <c r="EW52" s="65"/>
      <c r="EX52" s="65"/>
      <c r="EY52" s="65"/>
      <c r="EZ52" s="65"/>
      <c r="FA52" s="65"/>
      <c r="FB52" s="65"/>
      <c r="FC52" s="65"/>
      <c r="FD52" s="65"/>
      <c r="FE52" s="65"/>
      <c r="FF52" s="65"/>
      <c r="FG52" s="65"/>
      <c r="FH52" s="65"/>
      <c r="FI52" s="65"/>
      <c r="FJ52" s="65"/>
      <c r="FK52" s="65"/>
      <c r="FL52" s="65"/>
      <c r="FM52" s="65"/>
      <c r="FN52" s="65"/>
      <c r="FO52" s="65"/>
      <c r="FP52" s="65"/>
      <c r="FQ52" s="65"/>
      <c r="FR52" s="65"/>
      <c r="FS52" s="65"/>
      <c r="FT52" s="65"/>
      <c r="FU52" s="65"/>
      <c r="FV52" s="65"/>
      <c r="FW52" s="65"/>
      <c r="FX52" s="65"/>
      <c r="FY52" s="65"/>
      <c r="FZ52" s="65"/>
      <c r="GA52" s="65"/>
      <c r="GB52" s="65"/>
      <c r="GC52" s="65"/>
      <c r="GD52" s="65"/>
      <c r="GE52" s="65"/>
      <c r="GF52" s="65"/>
      <c r="GG52" s="65"/>
      <c r="GH52" s="65"/>
      <c r="GI52" s="65"/>
      <c r="GJ52" s="65"/>
      <c r="GK52" s="65"/>
      <c r="GL52" s="65"/>
      <c r="GM52" s="65"/>
      <c r="GN52" s="65"/>
      <c r="GO52" s="65"/>
      <c r="GP52" s="65"/>
      <c r="GQ52" s="65"/>
      <c r="GR52" s="65"/>
      <c r="GS52" s="65"/>
      <c r="GT52" s="65"/>
      <c r="GU52" s="65"/>
      <c r="GV52" s="65"/>
      <c r="GW52" s="65"/>
      <c r="GX52" s="65"/>
      <c r="GY52" s="65"/>
      <c r="GZ52" s="65"/>
      <c r="HA52" s="65"/>
      <c r="HB52" s="65"/>
      <c r="HC52" s="65"/>
      <c r="HD52" s="65"/>
      <c r="HE52" s="65"/>
      <c r="HF52" s="65"/>
      <c r="HG52" s="65"/>
      <c r="HH52" s="65"/>
      <c r="HI52" s="65"/>
      <c r="HJ52" s="65"/>
      <c r="HK52" s="65"/>
      <c r="HL52" s="65"/>
      <c r="HM52" s="65"/>
      <c r="HN52" s="65"/>
      <c r="HO52" s="65"/>
      <c r="HP52" s="65"/>
      <c r="HQ52" s="65"/>
      <c r="HR52" s="65"/>
      <c r="HS52" s="65"/>
      <c r="HT52" s="65"/>
      <c r="HU52" s="65"/>
      <c r="HV52" s="65"/>
      <c r="HW52" s="65"/>
      <c r="HX52" s="65"/>
      <c r="HY52" s="65"/>
      <c r="HZ52" s="65"/>
      <c r="IA52" s="65"/>
      <c r="IB52" s="65"/>
      <c r="IC52" s="65"/>
      <c r="ID52" s="65"/>
      <c r="IE52" s="65"/>
      <c r="IF52" s="65"/>
      <c r="IG52" s="65"/>
      <c r="IH52" s="65"/>
      <c r="II52" s="65"/>
      <c r="IJ52" s="65"/>
      <c r="IK52" s="65"/>
      <c r="IL52" s="65"/>
      <c r="IM52" s="65"/>
      <c r="IN52" s="65"/>
      <c r="IO52" s="65"/>
      <c r="IP52" s="65"/>
      <c r="IQ52" s="65"/>
      <c r="IR52" s="65"/>
      <c r="IS52" s="65"/>
      <c r="IT52" s="65"/>
      <c r="IU52" s="65"/>
      <c r="IV52" s="65"/>
    </row>
    <row r="53" spans="1:256" ht="42" x14ac:dyDescent="0.25">
      <c r="A53" s="63">
        <v>6</v>
      </c>
      <c r="B53" s="64" t="s">
        <v>333</v>
      </c>
      <c r="C53" s="222">
        <v>125335.49753399999</v>
      </c>
      <c r="D53" s="222">
        <v>258728.557</v>
      </c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  <c r="BE53" s="65"/>
      <c r="BF53" s="65"/>
      <c r="BG53" s="65"/>
      <c r="BH53" s="65"/>
      <c r="BI53" s="65"/>
      <c r="BJ53" s="65"/>
      <c r="BK53" s="65"/>
      <c r="BL53" s="65"/>
      <c r="BM53" s="65"/>
      <c r="BN53" s="65"/>
      <c r="BO53" s="65"/>
      <c r="BP53" s="65"/>
      <c r="BQ53" s="65"/>
      <c r="BR53" s="65"/>
      <c r="BS53" s="65"/>
      <c r="BT53" s="65"/>
      <c r="BU53" s="65"/>
      <c r="BV53" s="65"/>
      <c r="BW53" s="65"/>
      <c r="BX53" s="65"/>
      <c r="BY53" s="65"/>
      <c r="BZ53" s="65"/>
      <c r="CA53" s="65"/>
      <c r="CB53" s="65"/>
      <c r="CC53" s="65"/>
      <c r="CD53" s="65"/>
      <c r="CE53" s="65"/>
      <c r="CF53" s="65"/>
      <c r="CG53" s="65"/>
      <c r="CH53" s="65"/>
      <c r="CI53" s="65"/>
      <c r="CJ53" s="65"/>
      <c r="CK53" s="65"/>
      <c r="CL53" s="65"/>
      <c r="CM53" s="65"/>
      <c r="CN53" s="65"/>
      <c r="CO53" s="65"/>
      <c r="CP53" s="65"/>
      <c r="CQ53" s="65"/>
      <c r="CR53" s="65"/>
      <c r="CS53" s="65"/>
      <c r="CT53" s="65"/>
      <c r="CU53" s="65"/>
      <c r="CV53" s="65"/>
      <c r="CW53" s="65"/>
      <c r="CX53" s="65"/>
      <c r="CY53" s="65"/>
      <c r="CZ53" s="65"/>
      <c r="DA53" s="65"/>
      <c r="DB53" s="65"/>
      <c r="DC53" s="65"/>
      <c r="DD53" s="65"/>
      <c r="DE53" s="65"/>
      <c r="DF53" s="65"/>
      <c r="DG53" s="65"/>
      <c r="DH53" s="65"/>
      <c r="DI53" s="65"/>
      <c r="DJ53" s="65"/>
      <c r="DK53" s="65"/>
      <c r="DL53" s="65"/>
      <c r="DM53" s="65"/>
      <c r="DN53" s="65"/>
      <c r="DO53" s="65"/>
      <c r="DP53" s="65"/>
      <c r="DQ53" s="65"/>
      <c r="DR53" s="65"/>
      <c r="DS53" s="65"/>
      <c r="DT53" s="65"/>
      <c r="DU53" s="65"/>
      <c r="DV53" s="65"/>
      <c r="DW53" s="65"/>
      <c r="DX53" s="65"/>
      <c r="DY53" s="65"/>
      <c r="DZ53" s="65"/>
      <c r="EA53" s="65"/>
      <c r="EB53" s="65"/>
      <c r="EC53" s="65"/>
      <c r="ED53" s="65"/>
      <c r="EE53" s="65"/>
      <c r="EF53" s="65"/>
      <c r="EG53" s="65"/>
      <c r="EH53" s="65"/>
      <c r="EI53" s="65"/>
      <c r="EJ53" s="65"/>
      <c r="EK53" s="65"/>
      <c r="EL53" s="65"/>
      <c r="EM53" s="65"/>
      <c r="EN53" s="65"/>
      <c r="EO53" s="65"/>
      <c r="EP53" s="65"/>
      <c r="EQ53" s="65"/>
      <c r="ER53" s="65"/>
      <c r="ES53" s="65"/>
      <c r="ET53" s="65"/>
      <c r="EU53" s="65"/>
      <c r="EV53" s="65"/>
      <c r="EW53" s="65"/>
      <c r="EX53" s="65"/>
      <c r="EY53" s="65"/>
      <c r="EZ53" s="65"/>
      <c r="FA53" s="65"/>
      <c r="FB53" s="65"/>
      <c r="FC53" s="65"/>
      <c r="FD53" s="65"/>
      <c r="FE53" s="65"/>
      <c r="FF53" s="65"/>
      <c r="FG53" s="65"/>
      <c r="FH53" s="65"/>
      <c r="FI53" s="65"/>
      <c r="FJ53" s="65"/>
      <c r="FK53" s="65"/>
      <c r="FL53" s="65"/>
      <c r="FM53" s="65"/>
      <c r="FN53" s="65"/>
      <c r="FO53" s="65"/>
      <c r="FP53" s="65"/>
      <c r="FQ53" s="65"/>
      <c r="FR53" s="65"/>
      <c r="FS53" s="65"/>
      <c r="FT53" s="65"/>
      <c r="FU53" s="65"/>
      <c r="FV53" s="65"/>
      <c r="FW53" s="65"/>
      <c r="FX53" s="65"/>
      <c r="FY53" s="65"/>
      <c r="FZ53" s="65"/>
      <c r="GA53" s="65"/>
      <c r="GB53" s="65"/>
      <c r="GC53" s="65"/>
      <c r="GD53" s="65"/>
      <c r="GE53" s="65"/>
      <c r="GF53" s="65"/>
      <c r="GG53" s="65"/>
      <c r="GH53" s="65"/>
      <c r="GI53" s="65"/>
      <c r="GJ53" s="65"/>
      <c r="GK53" s="65"/>
      <c r="GL53" s="65"/>
      <c r="GM53" s="65"/>
      <c r="GN53" s="65"/>
      <c r="GO53" s="65"/>
      <c r="GP53" s="65"/>
      <c r="GQ53" s="65"/>
      <c r="GR53" s="65"/>
      <c r="GS53" s="65"/>
      <c r="GT53" s="65"/>
      <c r="GU53" s="65"/>
      <c r="GV53" s="65"/>
      <c r="GW53" s="65"/>
      <c r="GX53" s="65"/>
      <c r="GY53" s="65"/>
      <c r="GZ53" s="65"/>
      <c r="HA53" s="65"/>
      <c r="HB53" s="65"/>
      <c r="HC53" s="65"/>
      <c r="HD53" s="65"/>
      <c r="HE53" s="65"/>
      <c r="HF53" s="65"/>
      <c r="HG53" s="65"/>
      <c r="HH53" s="65"/>
      <c r="HI53" s="65"/>
      <c r="HJ53" s="65"/>
      <c r="HK53" s="65"/>
      <c r="HL53" s="65"/>
      <c r="HM53" s="65"/>
      <c r="HN53" s="65"/>
      <c r="HO53" s="65"/>
      <c r="HP53" s="65"/>
      <c r="HQ53" s="65"/>
      <c r="HR53" s="65"/>
      <c r="HS53" s="65"/>
      <c r="HT53" s="65"/>
      <c r="HU53" s="65"/>
      <c r="HV53" s="65"/>
      <c r="HW53" s="65"/>
      <c r="HX53" s="65"/>
      <c r="HY53" s="65"/>
      <c r="HZ53" s="65"/>
      <c r="IA53" s="65"/>
      <c r="IB53" s="65"/>
      <c r="IC53" s="65"/>
      <c r="ID53" s="65"/>
      <c r="IE53" s="65"/>
      <c r="IF53" s="65"/>
      <c r="IG53" s="65"/>
      <c r="IH53" s="65"/>
      <c r="II53" s="65"/>
      <c r="IJ53" s="65"/>
      <c r="IK53" s="65"/>
      <c r="IL53" s="65"/>
      <c r="IM53" s="65"/>
      <c r="IN53" s="65"/>
      <c r="IO53" s="65"/>
      <c r="IP53" s="65"/>
      <c r="IQ53" s="65"/>
      <c r="IR53" s="65"/>
      <c r="IS53" s="65"/>
      <c r="IT53" s="65"/>
      <c r="IU53" s="65"/>
      <c r="IV53" s="65"/>
    </row>
    <row r="54" spans="1:256" ht="45.75" customHeight="1" x14ac:dyDescent="0.25">
      <c r="A54" s="63">
        <v>7</v>
      </c>
      <c r="B54" s="64" t="s">
        <v>334</v>
      </c>
      <c r="C54" s="222">
        <v>128163.54307499999</v>
      </c>
      <c r="D54" s="222">
        <v>269029.65000000002</v>
      </c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  <c r="BE54" s="65"/>
      <c r="BF54" s="65"/>
      <c r="BG54" s="65"/>
      <c r="BH54" s="65"/>
      <c r="BI54" s="65"/>
      <c r="BJ54" s="65"/>
      <c r="BK54" s="65"/>
      <c r="BL54" s="65"/>
      <c r="BM54" s="65"/>
      <c r="BN54" s="65"/>
      <c r="BO54" s="65"/>
      <c r="BP54" s="65"/>
      <c r="BQ54" s="65"/>
      <c r="BR54" s="65"/>
      <c r="BS54" s="65"/>
      <c r="BT54" s="65"/>
      <c r="BU54" s="65"/>
      <c r="BV54" s="65"/>
      <c r="BW54" s="65"/>
      <c r="BX54" s="65"/>
      <c r="BY54" s="65"/>
      <c r="BZ54" s="65"/>
      <c r="CA54" s="65"/>
      <c r="CB54" s="65"/>
      <c r="CC54" s="65"/>
      <c r="CD54" s="65"/>
      <c r="CE54" s="65"/>
      <c r="CF54" s="65"/>
      <c r="CG54" s="65"/>
      <c r="CH54" s="65"/>
      <c r="CI54" s="65"/>
      <c r="CJ54" s="65"/>
      <c r="CK54" s="65"/>
      <c r="CL54" s="65"/>
      <c r="CM54" s="65"/>
      <c r="CN54" s="65"/>
      <c r="CO54" s="65"/>
      <c r="CP54" s="65"/>
      <c r="CQ54" s="65"/>
      <c r="CR54" s="65"/>
      <c r="CS54" s="65"/>
      <c r="CT54" s="65"/>
      <c r="CU54" s="65"/>
      <c r="CV54" s="65"/>
      <c r="CW54" s="65"/>
      <c r="CX54" s="65"/>
      <c r="CY54" s="65"/>
      <c r="CZ54" s="65"/>
      <c r="DA54" s="65"/>
      <c r="DB54" s="65"/>
      <c r="DC54" s="65"/>
      <c r="DD54" s="65"/>
      <c r="DE54" s="65"/>
      <c r="DF54" s="65"/>
      <c r="DG54" s="65"/>
      <c r="DH54" s="65"/>
      <c r="DI54" s="65"/>
      <c r="DJ54" s="65"/>
      <c r="DK54" s="65"/>
      <c r="DL54" s="65"/>
      <c r="DM54" s="65"/>
      <c r="DN54" s="65"/>
      <c r="DO54" s="65"/>
      <c r="DP54" s="65"/>
      <c r="DQ54" s="65"/>
      <c r="DR54" s="65"/>
      <c r="DS54" s="65"/>
      <c r="DT54" s="65"/>
      <c r="DU54" s="65"/>
      <c r="DV54" s="65"/>
      <c r="DW54" s="65"/>
      <c r="DX54" s="65"/>
      <c r="DY54" s="65"/>
      <c r="DZ54" s="65"/>
      <c r="EA54" s="65"/>
      <c r="EB54" s="65"/>
      <c r="EC54" s="65"/>
      <c r="ED54" s="65"/>
      <c r="EE54" s="65"/>
      <c r="EF54" s="65"/>
      <c r="EG54" s="65"/>
      <c r="EH54" s="65"/>
      <c r="EI54" s="65"/>
      <c r="EJ54" s="65"/>
      <c r="EK54" s="65"/>
      <c r="EL54" s="65"/>
      <c r="EM54" s="65"/>
      <c r="EN54" s="65"/>
      <c r="EO54" s="65"/>
      <c r="EP54" s="65"/>
      <c r="EQ54" s="65"/>
      <c r="ER54" s="65"/>
      <c r="ES54" s="65"/>
      <c r="ET54" s="65"/>
      <c r="EU54" s="65"/>
      <c r="EV54" s="65"/>
      <c r="EW54" s="65"/>
      <c r="EX54" s="65"/>
      <c r="EY54" s="65"/>
      <c r="EZ54" s="65"/>
      <c r="FA54" s="65"/>
      <c r="FB54" s="65"/>
      <c r="FC54" s="65"/>
      <c r="FD54" s="65"/>
      <c r="FE54" s="65"/>
      <c r="FF54" s="65"/>
      <c r="FG54" s="65"/>
      <c r="FH54" s="65"/>
      <c r="FI54" s="65"/>
      <c r="FJ54" s="65"/>
      <c r="FK54" s="65"/>
      <c r="FL54" s="65"/>
      <c r="FM54" s="65"/>
      <c r="FN54" s="65"/>
      <c r="FO54" s="65"/>
      <c r="FP54" s="65"/>
      <c r="FQ54" s="65"/>
      <c r="FR54" s="65"/>
      <c r="FS54" s="65"/>
      <c r="FT54" s="65"/>
      <c r="FU54" s="65"/>
      <c r="FV54" s="65"/>
      <c r="FW54" s="65"/>
      <c r="FX54" s="65"/>
      <c r="FY54" s="65"/>
      <c r="FZ54" s="65"/>
      <c r="GA54" s="65"/>
      <c r="GB54" s="65"/>
      <c r="GC54" s="65"/>
      <c r="GD54" s="65"/>
      <c r="GE54" s="65"/>
      <c r="GF54" s="65"/>
      <c r="GG54" s="65"/>
      <c r="GH54" s="65"/>
      <c r="GI54" s="65"/>
      <c r="GJ54" s="65"/>
      <c r="GK54" s="65"/>
      <c r="GL54" s="65"/>
      <c r="GM54" s="65"/>
      <c r="GN54" s="65"/>
      <c r="GO54" s="65"/>
      <c r="GP54" s="65"/>
      <c r="GQ54" s="65"/>
      <c r="GR54" s="65"/>
      <c r="GS54" s="65"/>
      <c r="GT54" s="65"/>
      <c r="GU54" s="65"/>
      <c r="GV54" s="65"/>
      <c r="GW54" s="65"/>
      <c r="GX54" s="65"/>
      <c r="GY54" s="65"/>
      <c r="GZ54" s="65"/>
      <c r="HA54" s="65"/>
      <c r="HB54" s="65"/>
      <c r="HC54" s="65"/>
      <c r="HD54" s="65"/>
      <c r="HE54" s="65"/>
      <c r="HF54" s="65"/>
      <c r="HG54" s="65"/>
      <c r="HH54" s="65"/>
      <c r="HI54" s="65"/>
      <c r="HJ54" s="65"/>
      <c r="HK54" s="65"/>
      <c r="HL54" s="65"/>
      <c r="HM54" s="65"/>
      <c r="HN54" s="65"/>
      <c r="HO54" s="65"/>
      <c r="HP54" s="65"/>
      <c r="HQ54" s="65"/>
      <c r="HR54" s="65"/>
      <c r="HS54" s="65"/>
      <c r="HT54" s="65"/>
      <c r="HU54" s="65"/>
      <c r="HV54" s="65"/>
      <c r="HW54" s="65"/>
      <c r="HX54" s="65"/>
      <c r="HY54" s="65"/>
      <c r="HZ54" s="65"/>
      <c r="IA54" s="65"/>
      <c r="IB54" s="65"/>
      <c r="IC54" s="65"/>
      <c r="ID54" s="65"/>
      <c r="IE54" s="65"/>
      <c r="IF54" s="65"/>
      <c r="IG54" s="65"/>
      <c r="IH54" s="65"/>
      <c r="II54" s="65"/>
      <c r="IJ54" s="65"/>
      <c r="IK54" s="65"/>
      <c r="IL54" s="65"/>
      <c r="IM54" s="65"/>
      <c r="IN54" s="65"/>
      <c r="IO54" s="65"/>
      <c r="IP54" s="65"/>
      <c r="IQ54" s="65"/>
      <c r="IR54" s="65"/>
      <c r="IS54" s="65"/>
      <c r="IT54" s="65"/>
      <c r="IU54" s="65"/>
      <c r="IV54" s="65"/>
    </row>
    <row r="55" spans="1:256" ht="19.5" customHeight="1" x14ac:dyDescent="0.25">
      <c r="A55" s="63">
        <v>8</v>
      </c>
      <c r="B55" s="67" t="s">
        <v>121</v>
      </c>
      <c r="C55" s="222">
        <v>10924901.741699999</v>
      </c>
      <c r="D55" s="222">
        <v>26567694.710000001</v>
      </c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  <c r="AZ55" s="65"/>
      <c r="BA55" s="65"/>
      <c r="BB55" s="65"/>
      <c r="BC55" s="65"/>
      <c r="BD55" s="65"/>
      <c r="BE55" s="65"/>
      <c r="BF55" s="65"/>
      <c r="BG55" s="65"/>
      <c r="BH55" s="65"/>
      <c r="BI55" s="65"/>
      <c r="BJ55" s="65"/>
      <c r="BK55" s="65"/>
      <c r="BL55" s="65"/>
      <c r="BM55" s="65"/>
      <c r="BN55" s="65"/>
      <c r="BO55" s="65"/>
      <c r="BP55" s="65"/>
      <c r="BQ55" s="65"/>
      <c r="BR55" s="65"/>
      <c r="BS55" s="65"/>
      <c r="BT55" s="65"/>
      <c r="BU55" s="65"/>
      <c r="BV55" s="65"/>
      <c r="BW55" s="65"/>
      <c r="BX55" s="65"/>
      <c r="BY55" s="65"/>
      <c r="BZ55" s="65"/>
      <c r="CA55" s="65"/>
      <c r="CB55" s="65"/>
      <c r="CC55" s="65"/>
      <c r="CD55" s="65"/>
      <c r="CE55" s="65"/>
      <c r="CF55" s="65"/>
      <c r="CG55" s="65"/>
      <c r="CH55" s="65"/>
      <c r="CI55" s="65"/>
      <c r="CJ55" s="65"/>
      <c r="CK55" s="65"/>
      <c r="CL55" s="65"/>
      <c r="CM55" s="65"/>
      <c r="CN55" s="65"/>
      <c r="CO55" s="65"/>
      <c r="CP55" s="65"/>
      <c r="CQ55" s="65"/>
      <c r="CR55" s="65"/>
      <c r="CS55" s="65"/>
      <c r="CT55" s="65"/>
      <c r="CU55" s="65"/>
      <c r="CV55" s="65"/>
      <c r="CW55" s="65"/>
      <c r="CX55" s="65"/>
      <c r="CY55" s="65"/>
      <c r="CZ55" s="65"/>
      <c r="DA55" s="65"/>
      <c r="DB55" s="65"/>
      <c r="DC55" s="65"/>
      <c r="DD55" s="65"/>
      <c r="DE55" s="65"/>
      <c r="DF55" s="65"/>
      <c r="DG55" s="65"/>
      <c r="DH55" s="65"/>
      <c r="DI55" s="65"/>
      <c r="DJ55" s="65"/>
      <c r="DK55" s="65"/>
      <c r="DL55" s="65"/>
      <c r="DM55" s="65"/>
      <c r="DN55" s="65"/>
      <c r="DO55" s="65"/>
      <c r="DP55" s="65"/>
      <c r="DQ55" s="65"/>
      <c r="DR55" s="65"/>
      <c r="DS55" s="65"/>
      <c r="DT55" s="65"/>
      <c r="DU55" s="65"/>
      <c r="DV55" s="65"/>
      <c r="DW55" s="65"/>
      <c r="DX55" s="65"/>
      <c r="DY55" s="65"/>
      <c r="DZ55" s="65"/>
      <c r="EA55" s="65"/>
      <c r="EB55" s="65"/>
      <c r="EC55" s="65"/>
      <c r="ED55" s="65"/>
      <c r="EE55" s="65"/>
      <c r="EF55" s="65"/>
      <c r="EG55" s="65"/>
      <c r="EH55" s="65"/>
      <c r="EI55" s="65"/>
      <c r="EJ55" s="65"/>
      <c r="EK55" s="65"/>
      <c r="EL55" s="65"/>
      <c r="EM55" s="65"/>
      <c r="EN55" s="65"/>
      <c r="EO55" s="65"/>
      <c r="EP55" s="65"/>
      <c r="EQ55" s="65"/>
      <c r="ER55" s="65"/>
      <c r="ES55" s="65"/>
      <c r="ET55" s="65"/>
      <c r="EU55" s="65"/>
      <c r="EV55" s="65"/>
      <c r="EW55" s="65"/>
      <c r="EX55" s="65"/>
      <c r="EY55" s="65"/>
      <c r="EZ55" s="65"/>
      <c r="FA55" s="65"/>
      <c r="FB55" s="65"/>
      <c r="FC55" s="65"/>
      <c r="FD55" s="65"/>
      <c r="FE55" s="65"/>
      <c r="FF55" s="65"/>
      <c r="FG55" s="65"/>
      <c r="FH55" s="65"/>
      <c r="FI55" s="65"/>
      <c r="FJ55" s="65"/>
      <c r="FK55" s="65"/>
      <c r="FL55" s="65"/>
      <c r="FM55" s="65"/>
      <c r="FN55" s="65"/>
      <c r="FO55" s="65"/>
      <c r="FP55" s="65"/>
      <c r="FQ55" s="65"/>
      <c r="FR55" s="65"/>
      <c r="FS55" s="65"/>
      <c r="FT55" s="65"/>
      <c r="FU55" s="65"/>
      <c r="FV55" s="65"/>
      <c r="FW55" s="65"/>
      <c r="FX55" s="65"/>
      <c r="FY55" s="65"/>
      <c r="FZ55" s="65"/>
      <c r="GA55" s="65"/>
      <c r="GB55" s="65"/>
      <c r="GC55" s="65"/>
      <c r="GD55" s="65"/>
      <c r="GE55" s="65"/>
      <c r="GF55" s="65"/>
      <c r="GG55" s="65"/>
      <c r="GH55" s="65"/>
      <c r="GI55" s="65"/>
      <c r="GJ55" s="65"/>
      <c r="GK55" s="65"/>
      <c r="GL55" s="65"/>
      <c r="GM55" s="65"/>
      <c r="GN55" s="65"/>
      <c r="GO55" s="65"/>
      <c r="GP55" s="65"/>
      <c r="GQ55" s="65"/>
      <c r="GR55" s="65"/>
      <c r="GS55" s="65"/>
      <c r="GT55" s="65"/>
      <c r="GU55" s="65"/>
      <c r="GV55" s="65"/>
      <c r="GW55" s="65"/>
      <c r="GX55" s="65"/>
      <c r="GY55" s="65"/>
      <c r="GZ55" s="65"/>
      <c r="HA55" s="65"/>
      <c r="HB55" s="65"/>
      <c r="HC55" s="65"/>
      <c r="HD55" s="65"/>
      <c r="HE55" s="65"/>
      <c r="HF55" s="65"/>
      <c r="HG55" s="65"/>
      <c r="HH55" s="65"/>
      <c r="HI55" s="65"/>
      <c r="HJ55" s="65"/>
      <c r="HK55" s="65"/>
      <c r="HL55" s="65"/>
      <c r="HM55" s="65"/>
      <c r="HN55" s="65"/>
      <c r="HO55" s="65"/>
      <c r="HP55" s="65"/>
      <c r="HQ55" s="65"/>
      <c r="HR55" s="65"/>
      <c r="HS55" s="65"/>
      <c r="HT55" s="65"/>
      <c r="HU55" s="65"/>
      <c r="HV55" s="65"/>
      <c r="HW55" s="65"/>
      <c r="HX55" s="65"/>
      <c r="HY55" s="65"/>
      <c r="HZ55" s="65"/>
      <c r="IA55" s="65"/>
      <c r="IB55" s="65"/>
      <c r="IC55" s="65"/>
      <c r="ID55" s="65"/>
      <c r="IE55" s="65"/>
      <c r="IF55" s="65"/>
      <c r="IG55" s="65"/>
      <c r="IH55" s="65"/>
      <c r="II55" s="65"/>
      <c r="IJ55" s="65"/>
      <c r="IK55" s="65"/>
      <c r="IL55" s="65"/>
      <c r="IM55" s="65"/>
      <c r="IN55" s="65"/>
      <c r="IO55" s="65"/>
      <c r="IP55" s="65"/>
      <c r="IQ55" s="65"/>
      <c r="IR55" s="65"/>
      <c r="IS55" s="65"/>
      <c r="IT55" s="65"/>
      <c r="IU55" s="65"/>
      <c r="IV55" s="65"/>
    </row>
    <row r="56" spans="1:256" ht="17.25" customHeight="1" x14ac:dyDescent="0.25">
      <c r="A56" s="63">
        <v>9</v>
      </c>
      <c r="B56" s="67" t="s">
        <v>311</v>
      </c>
      <c r="C56" s="222">
        <v>4337311.0532</v>
      </c>
      <c r="D56" s="222">
        <v>9037947.5999999996</v>
      </c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  <c r="AI56" s="65"/>
      <c r="AJ56" s="65"/>
      <c r="AK56" s="65"/>
      <c r="AL56" s="65"/>
      <c r="AM56" s="65"/>
      <c r="AN56" s="65"/>
      <c r="AO56" s="65"/>
      <c r="AP56" s="65"/>
      <c r="AQ56" s="65"/>
      <c r="AR56" s="65"/>
      <c r="AS56" s="65"/>
      <c r="AT56" s="65"/>
      <c r="AU56" s="65"/>
      <c r="AV56" s="65"/>
      <c r="AW56" s="65"/>
      <c r="AX56" s="65"/>
      <c r="AY56" s="65"/>
      <c r="AZ56" s="65"/>
      <c r="BA56" s="65"/>
      <c r="BB56" s="65"/>
      <c r="BC56" s="65"/>
      <c r="BD56" s="65"/>
      <c r="BE56" s="65"/>
      <c r="BF56" s="65"/>
      <c r="BG56" s="65"/>
      <c r="BH56" s="65"/>
      <c r="BI56" s="65"/>
      <c r="BJ56" s="65"/>
      <c r="BK56" s="65"/>
      <c r="BL56" s="65"/>
      <c r="BM56" s="65"/>
      <c r="BN56" s="65"/>
      <c r="BO56" s="65"/>
      <c r="BP56" s="65"/>
      <c r="BQ56" s="65"/>
      <c r="BR56" s="65"/>
      <c r="BS56" s="65"/>
      <c r="BT56" s="65"/>
      <c r="BU56" s="65"/>
      <c r="BV56" s="65"/>
      <c r="BW56" s="65"/>
      <c r="BX56" s="65"/>
      <c r="BY56" s="65"/>
      <c r="BZ56" s="65"/>
      <c r="CA56" s="65"/>
      <c r="CB56" s="65"/>
      <c r="CC56" s="65"/>
      <c r="CD56" s="65"/>
      <c r="CE56" s="65"/>
      <c r="CF56" s="65"/>
      <c r="CG56" s="65"/>
      <c r="CH56" s="65"/>
      <c r="CI56" s="65"/>
      <c r="CJ56" s="65"/>
      <c r="CK56" s="65"/>
      <c r="CL56" s="65"/>
      <c r="CM56" s="65"/>
      <c r="CN56" s="65"/>
      <c r="CO56" s="65"/>
      <c r="CP56" s="65"/>
      <c r="CQ56" s="65"/>
      <c r="CR56" s="65"/>
      <c r="CS56" s="65"/>
      <c r="CT56" s="65"/>
      <c r="CU56" s="65"/>
      <c r="CV56" s="65"/>
      <c r="CW56" s="65"/>
      <c r="CX56" s="65"/>
      <c r="CY56" s="65"/>
      <c r="CZ56" s="65"/>
      <c r="DA56" s="65"/>
      <c r="DB56" s="65"/>
      <c r="DC56" s="65"/>
      <c r="DD56" s="65"/>
      <c r="DE56" s="65"/>
      <c r="DF56" s="65"/>
      <c r="DG56" s="65"/>
      <c r="DH56" s="65"/>
      <c r="DI56" s="65"/>
      <c r="DJ56" s="65"/>
      <c r="DK56" s="65"/>
      <c r="DL56" s="65"/>
      <c r="DM56" s="65"/>
      <c r="DN56" s="65"/>
      <c r="DO56" s="65"/>
      <c r="DP56" s="65"/>
      <c r="DQ56" s="65"/>
      <c r="DR56" s="65"/>
      <c r="DS56" s="65"/>
      <c r="DT56" s="65"/>
      <c r="DU56" s="65"/>
      <c r="DV56" s="65"/>
      <c r="DW56" s="65"/>
      <c r="DX56" s="65"/>
      <c r="DY56" s="65"/>
      <c r="DZ56" s="65"/>
      <c r="EA56" s="65"/>
      <c r="EB56" s="65"/>
      <c r="EC56" s="65"/>
      <c r="ED56" s="65"/>
      <c r="EE56" s="65"/>
      <c r="EF56" s="65"/>
      <c r="EG56" s="65"/>
      <c r="EH56" s="65"/>
      <c r="EI56" s="65"/>
      <c r="EJ56" s="65"/>
      <c r="EK56" s="65"/>
      <c r="EL56" s="65"/>
      <c r="EM56" s="65"/>
      <c r="EN56" s="65"/>
      <c r="EO56" s="65"/>
      <c r="EP56" s="65"/>
      <c r="EQ56" s="65"/>
      <c r="ER56" s="65"/>
      <c r="ES56" s="65"/>
      <c r="ET56" s="65"/>
      <c r="EU56" s="65"/>
      <c r="EV56" s="65"/>
      <c r="EW56" s="65"/>
      <c r="EX56" s="65"/>
      <c r="EY56" s="65"/>
      <c r="EZ56" s="65"/>
      <c r="FA56" s="65"/>
      <c r="FB56" s="65"/>
      <c r="FC56" s="65"/>
      <c r="FD56" s="65"/>
      <c r="FE56" s="65"/>
      <c r="FF56" s="65"/>
      <c r="FG56" s="65"/>
      <c r="FH56" s="65"/>
      <c r="FI56" s="65"/>
      <c r="FJ56" s="65"/>
      <c r="FK56" s="65"/>
      <c r="FL56" s="65"/>
      <c r="FM56" s="65"/>
      <c r="FN56" s="65"/>
      <c r="FO56" s="65"/>
      <c r="FP56" s="65"/>
      <c r="FQ56" s="65"/>
      <c r="FR56" s="65"/>
      <c r="FS56" s="65"/>
      <c r="FT56" s="65"/>
      <c r="FU56" s="65"/>
      <c r="FV56" s="65"/>
      <c r="FW56" s="65"/>
      <c r="FX56" s="65"/>
      <c r="FY56" s="65"/>
      <c r="FZ56" s="65"/>
      <c r="GA56" s="65"/>
      <c r="GB56" s="65"/>
      <c r="GC56" s="65"/>
      <c r="GD56" s="65"/>
      <c r="GE56" s="65"/>
      <c r="GF56" s="65"/>
      <c r="GG56" s="65"/>
      <c r="GH56" s="65"/>
      <c r="GI56" s="65"/>
      <c r="GJ56" s="65"/>
      <c r="GK56" s="65"/>
      <c r="GL56" s="65"/>
      <c r="GM56" s="65"/>
      <c r="GN56" s="65"/>
      <c r="GO56" s="65"/>
      <c r="GP56" s="65"/>
      <c r="GQ56" s="65"/>
      <c r="GR56" s="65"/>
      <c r="GS56" s="65"/>
      <c r="GT56" s="65"/>
      <c r="GU56" s="65"/>
      <c r="GV56" s="65"/>
      <c r="GW56" s="65"/>
      <c r="GX56" s="65"/>
      <c r="GY56" s="65"/>
      <c r="GZ56" s="65"/>
      <c r="HA56" s="65"/>
      <c r="HB56" s="65"/>
      <c r="HC56" s="65"/>
      <c r="HD56" s="65"/>
      <c r="HE56" s="65"/>
      <c r="HF56" s="65"/>
      <c r="HG56" s="65"/>
      <c r="HH56" s="65"/>
      <c r="HI56" s="65"/>
      <c r="HJ56" s="65"/>
      <c r="HK56" s="65"/>
      <c r="HL56" s="65"/>
      <c r="HM56" s="65"/>
      <c r="HN56" s="65"/>
      <c r="HO56" s="65"/>
      <c r="HP56" s="65"/>
      <c r="HQ56" s="65"/>
      <c r="HR56" s="65"/>
      <c r="HS56" s="65"/>
      <c r="HT56" s="65"/>
      <c r="HU56" s="65"/>
      <c r="HV56" s="65"/>
      <c r="HW56" s="65"/>
      <c r="HX56" s="65"/>
      <c r="HY56" s="65"/>
      <c r="HZ56" s="65"/>
      <c r="IA56" s="65"/>
      <c r="IB56" s="65"/>
      <c r="IC56" s="65"/>
      <c r="ID56" s="65"/>
      <c r="IE56" s="65"/>
      <c r="IF56" s="65"/>
      <c r="IG56" s="65"/>
      <c r="IH56" s="65"/>
      <c r="II56" s="65"/>
      <c r="IJ56" s="65"/>
      <c r="IK56" s="65"/>
      <c r="IL56" s="65"/>
      <c r="IM56" s="65"/>
      <c r="IN56" s="65"/>
      <c r="IO56" s="65"/>
      <c r="IP56" s="65"/>
      <c r="IQ56" s="65"/>
      <c r="IR56" s="65"/>
      <c r="IS56" s="65"/>
      <c r="IT56" s="65"/>
      <c r="IU56" s="65"/>
      <c r="IV56" s="65"/>
    </row>
    <row r="57" spans="1:256" ht="18" customHeight="1" x14ac:dyDescent="0.25">
      <c r="A57" s="63">
        <v>10</v>
      </c>
      <c r="B57" s="67" t="s">
        <v>296</v>
      </c>
      <c r="C57" s="222">
        <v>10591859.573649</v>
      </c>
      <c r="D57" s="222">
        <v>21949765.98</v>
      </c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5"/>
      <c r="AV57" s="65"/>
      <c r="AW57" s="65"/>
      <c r="AX57" s="65"/>
      <c r="AY57" s="65"/>
      <c r="AZ57" s="65"/>
      <c r="BA57" s="65"/>
      <c r="BB57" s="65"/>
      <c r="BC57" s="65"/>
      <c r="BD57" s="65"/>
      <c r="BE57" s="65"/>
      <c r="BF57" s="65"/>
      <c r="BG57" s="65"/>
      <c r="BH57" s="65"/>
      <c r="BI57" s="65"/>
      <c r="BJ57" s="65"/>
      <c r="BK57" s="65"/>
      <c r="BL57" s="65"/>
      <c r="BM57" s="65"/>
      <c r="BN57" s="65"/>
      <c r="BO57" s="65"/>
      <c r="BP57" s="65"/>
      <c r="BQ57" s="65"/>
      <c r="BR57" s="65"/>
      <c r="BS57" s="65"/>
      <c r="BT57" s="65"/>
      <c r="BU57" s="65"/>
      <c r="BV57" s="65"/>
      <c r="BW57" s="65"/>
      <c r="BX57" s="65"/>
      <c r="BY57" s="65"/>
      <c r="BZ57" s="65"/>
      <c r="CA57" s="65"/>
      <c r="CB57" s="65"/>
      <c r="CC57" s="65"/>
      <c r="CD57" s="65"/>
      <c r="CE57" s="65"/>
      <c r="CF57" s="65"/>
      <c r="CG57" s="65"/>
      <c r="CH57" s="65"/>
      <c r="CI57" s="65"/>
      <c r="CJ57" s="65"/>
      <c r="CK57" s="65"/>
      <c r="CL57" s="65"/>
      <c r="CM57" s="65"/>
      <c r="CN57" s="65"/>
      <c r="CO57" s="65"/>
      <c r="CP57" s="65"/>
      <c r="CQ57" s="65"/>
      <c r="CR57" s="65"/>
      <c r="CS57" s="65"/>
      <c r="CT57" s="65"/>
      <c r="CU57" s="65"/>
      <c r="CV57" s="65"/>
      <c r="CW57" s="65"/>
      <c r="CX57" s="65"/>
      <c r="CY57" s="65"/>
      <c r="CZ57" s="65"/>
      <c r="DA57" s="65"/>
      <c r="DB57" s="65"/>
      <c r="DC57" s="65"/>
      <c r="DD57" s="65"/>
      <c r="DE57" s="65"/>
      <c r="DF57" s="65"/>
      <c r="DG57" s="65"/>
      <c r="DH57" s="65"/>
      <c r="DI57" s="65"/>
      <c r="DJ57" s="65"/>
      <c r="DK57" s="65"/>
      <c r="DL57" s="65"/>
      <c r="DM57" s="65"/>
      <c r="DN57" s="65"/>
      <c r="DO57" s="65"/>
      <c r="DP57" s="65"/>
      <c r="DQ57" s="65"/>
      <c r="DR57" s="65"/>
      <c r="DS57" s="65"/>
      <c r="DT57" s="65"/>
      <c r="DU57" s="65"/>
      <c r="DV57" s="65"/>
      <c r="DW57" s="65"/>
      <c r="DX57" s="65"/>
      <c r="DY57" s="65"/>
      <c r="DZ57" s="65"/>
      <c r="EA57" s="65"/>
      <c r="EB57" s="65"/>
      <c r="EC57" s="65"/>
      <c r="ED57" s="65"/>
      <c r="EE57" s="65"/>
      <c r="EF57" s="65"/>
      <c r="EG57" s="65"/>
      <c r="EH57" s="65"/>
      <c r="EI57" s="65"/>
      <c r="EJ57" s="65"/>
      <c r="EK57" s="65"/>
      <c r="EL57" s="65"/>
      <c r="EM57" s="65"/>
      <c r="EN57" s="65"/>
      <c r="EO57" s="65"/>
      <c r="EP57" s="65"/>
      <c r="EQ57" s="65"/>
      <c r="ER57" s="65"/>
      <c r="ES57" s="65"/>
      <c r="ET57" s="65"/>
      <c r="EU57" s="65"/>
      <c r="EV57" s="65"/>
      <c r="EW57" s="65"/>
      <c r="EX57" s="65"/>
      <c r="EY57" s="65"/>
      <c r="EZ57" s="65"/>
      <c r="FA57" s="65"/>
      <c r="FB57" s="65"/>
      <c r="FC57" s="65"/>
      <c r="FD57" s="65"/>
      <c r="FE57" s="65"/>
      <c r="FF57" s="65"/>
      <c r="FG57" s="65"/>
      <c r="FH57" s="65"/>
      <c r="FI57" s="65"/>
      <c r="FJ57" s="65"/>
      <c r="FK57" s="65"/>
      <c r="FL57" s="65"/>
      <c r="FM57" s="65"/>
      <c r="FN57" s="65"/>
      <c r="FO57" s="65"/>
      <c r="FP57" s="65"/>
      <c r="FQ57" s="65"/>
      <c r="FR57" s="65"/>
      <c r="FS57" s="65"/>
      <c r="FT57" s="65"/>
      <c r="FU57" s="65"/>
      <c r="FV57" s="65"/>
      <c r="FW57" s="65"/>
      <c r="FX57" s="65"/>
      <c r="FY57" s="65"/>
      <c r="FZ57" s="65"/>
      <c r="GA57" s="65"/>
      <c r="GB57" s="65"/>
      <c r="GC57" s="65"/>
      <c r="GD57" s="65"/>
      <c r="GE57" s="65"/>
      <c r="GF57" s="65"/>
      <c r="GG57" s="65"/>
      <c r="GH57" s="65"/>
      <c r="GI57" s="65"/>
      <c r="GJ57" s="65"/>
      <c r="GK57" s="65"/>
      <c r="GL57" s="65"/>
      <c r="GM57" s="65"/>
      <c r="GN57" s="65"/>
      <c r="GO57" s="65"/>
      <c r="GP57" s="65"/>
      <c r="GQ57" s="65"/>
      <c r="GR57" s="65"/>
      <c r="GS57" s="65"/>
      <c r="GT57" s="65"/>
      <c r="GU57" s="65"/>
      <c r="GV57" s="65"/>
      <c r="GW57" s="65"/>
      <c r="GX57" s="65"/>
      <c r="GY57" s="65"/>
      <c r="GZ57" s="65"/>
      <c r="HA57" s="65"/>
      <c r="HB57" s="65"/>
      <c r="HC57" s="65"/>
      <c r="HD57" s="65"/>
      <c r="HE57" s="65"/>
      <c r="HF57" s="65"/>
      <c r="HG57" s="65"/>
      <c r="HH57" s="65"/>
      <c r="HI57" s="65"/>
      <c r="HJ57" s="65"/>
      <c r="HK57" s="65"/>
      <c r="HL57" s="65"/>
      <c r="HM57" s="65"/>
      <c r="HN57" s="65"/>
      <c r="HO57" s="65"/>
      <c r="HP57" s="65"/>
      <c r="HQ57" s="65"/>
      <c r="HR57" s="65"/>
      <c r="HS57" s="65"/>
      <c r="HT57" s="65"/>
      <c r="HU57" s="65"/>
      <c r="HV57" s="65"/>
      <c r="HW57" s="65"/>
      <c r="HX57" s="65"/>
      <c r="HY57" s="65"/>
      <c r="HZ57" s="65"/>
      <c r="IA57" s="65"/>
      <c r="IB57" s="65"/>
      <c r="IC57" s="65"/>
      <c r="ID57" s="65"/>
      <c r="IE57" s="65"/>
      <c r="IF57" s="65"/>
      <c r="IG57" s="65"/>
      <c r="IH57" s="65"/>
      <c r="II57" s="65"/>
      <c r="IJ57" s="65"/>
      <c r="IK57" s="65"/>
      <c r="IL57" s="65"/>
      <c r="IM57" s="65"/>
      <c r="IN57" s="65"/>
      <c r="IO57" s="65"/>
      <c r="IP57" s="65"/>
      <c r="IQ57" s="65"/>
      <c r="IR57" s="65"/>
      <c r="IS57" s="65"/>
      <c r="IT57" s="65"/>
      <c r="IU57" s="65"/>
      <c r="IV57" s="65"/>
    </row>
    <row r="58" spans="1:256" ht="28.5" x14ac:dyDescent="0.25">
      <c r="A58" s="61" t="s">
        <v>142</v>
      </c>
      <c r="B58" s="61" t="s">
        <v>297</v>
      </c>
      <c r="C58" s="214">
        <f>SUM(C59)</f>
        <v>47680000</v>
      </c>
      <c r="D58" s="214">
        <f>SUM(D59)</f>
        <v>100000000</v>
      </c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5"/>
      <c r="AH58" s="65"/>
      <c r="AI58" s="65"/>
      <c r="AJ58" s="65"/>
      <c r="AK58" s="65"/>
      <c r="AL58" s="65"/>
      <c r="AM58" s="65"/>
      <c r="AN58" s="65"/>
      <c r="AO58" s="65"/>
      <c r="AP58" s="65"/>
      <c r="AQ58" s="65"/>
      <c r="AR58" s="65"/>
      <c r="AS58" s="65"/>
      <c r="AT58" s="65"/>
      <c r="AU58" s="65"/>
      <c r="AV58" s="65"/>
      <c r="AW58" s="65"/>
      <c r="AX58" s="65"/>
      <c r="AY58" s="65"/>
      <c r="AZ58" s="65"/>
      <c r="BA58" s="65"/>
      <c r="BB58" s="65"/>
      <c r="BC58" s="65"/>
      <c r="BD58" s="65"/>
      <c r="BE58" s="65"/>
      <c r="BF58" s="65"/>
      <c r="BG58" s="65"/>
      <c r="BH58" s="65"/>
      <c r="BI58" s="65"/>
      <c r="BJ58" s="65"/>
      <c r="BK58" s="65"/>
      <c r="BL58" s="65"/>
      <c r="BM58" s="65"/>
      <c r="BN58" s="65"/>
      <c r="BO58" s="65"/>
      <c r="BP58" s="65"/>
      <c r="BQ58" s="65"/>
      <c r="BR58" s="65"/>
      <c r="BS58" s="65"/>
      <c r="BT58" s="65"/>
      <c r="BU58" s="65"/>
      <c r="BV58" s="65"/>
      <c r="BW58" s="65"/>
      <c r="BX58" s="65"/>
      <c r="BY58" s="65"/>
      <c r="BZ58" s="65"/>
      <c r="CA58" s="65"/>
      <c r="CB58" s="65"/>
      <c r="CC58" s="65"/>
      <c r="CD58" s="65"/>
      <c r="CE58" s="65"/>
      <c r="CF58" s="65"/>
      <c r="CG58" s="65"/>
      <c r="CH58" s="65"/>
      <c r="CI58" s="65"/>
      <c r="CJ58" s="65"/>
      <c r="CK58" s="65"/>
      <c r="CL58" s="65"/>
      <c r="CM58" s="65"/>
      <c r="CN58" s="65"/>
      <c r="CO58" s="65"/>
      <c r="CP58" s="65"/>
      <c r="CQ58" s="65"/>
      <c r="CR58" s="65"/>
      <c r="CS58" s="65"/>
      <c r="CT58" s="65"/>
      <c r="CU58" s="65"/>
      <c r="CV58" s="65"/>
      <c r="CW58" s="65"/>
      <c r="CX58" s="65"/>
      <c r="CY58" s="65"/>
      <c r="CZ58" s="65"/>
      <c r="DA58" s="65"/>
      <c r="DB58" s="65"/>
      <c r="DC58" s="65"/>
      <c r="DD58" s="65"/>
      <c r="DE58" s="65"/>
      <c r="DF58" s="65"/>
      <c r="DG58" s="65"/>
      <c r="DH58" s="65"/>
      <c r="DI58" s="65"/>
      <c r="DJ58" s="65"/>
      <c r="DK58" s="65"/>
      <c r="DL58" s="65"/>
      <c r="DM58" s="65"/>
      <c r="DN58" s="65"/>
      <c r="DO58" s="65"/>
      <c r="DP58" s="65"/>
      <c r="DQ58" s="65"/>
      <c r="DR58" s="65"/>
      <c r="DS58" s="65"/>
      <c r="DT58" s="65"/>
      <c r="DU58" s="65"/>
      <c r="DV58" s="65"/>
      <c r="DW58" s="65"/>
      <c r="DX58" s="65"/>
      <c r="DY58" s="65"/>
      <c r="DZ58" s="65"/>
      <c r="EA58" s="65"/>
      <c r="EB58" s="65"/>
      <c r="EC58" s="65"/>
      <c r="ED58" s="65"/>
      <c r="EE58" s="65"/>
      <c r="EF58" s="65"/>
      <c r="EG58" s="65"/>
      <c r="EH58" s="65"/>
      <c r="EI58" s="65"/>
      <c r="EJ58" s="65"/>
      <c r="EK58" s="65"/>
      <c r="EL58" s="65"/>
      <c r="EM58" s="65"/>
      <c r="EN58" s="65"/>
      <c r="EO58" s="65"/>
      <c r="EP58" s="65"/>
      <c r="EQ58" s="65"/>
      <c r="ER58" s="65"/>
      <c r="ES58" s="65"/>
      <c r="ET58" s="65"/>
      <c r="EU58" s="65"/>
      <c r="EV58" s="65"/>
      <c r="EW58" s="65"/>
      <c r="EX58" s="65"/>
      <c r="EY58" s="65"/>
      <c r="EZ58" s="65"/>
      <c r="FA58" s="65"/>
      <c r="FB58" s="65"/>
      <c r="FC58" s="65"/>
      <c r="FD58" s="65"/>
      <c r="FE58" s="65"/>
      <c r="FF58" s="65"/>
      <c r="FG58" s="65"/>
      <c r="FH58" s="65"/>
      <c r="FI58" s="65"/>
      <c r="FJ58" s="65"/>
      <c r="FK58" s="65"/>
      <c r="FL58" s="65"/>
      <c r="FM58" s="65"/>
      <c r="FN58" s="65"/>
      <c r="FO58" s="65"/>
      <c r="FP58" s="65"/>
      <c r="FQ58" s="65"/>
      <c r="FR58" s="65"/>
      <c r="FS58" s="65"/>
      <c r="FT58" s="65"/>
      <c r="FU58" s="65"/>
      <c r="FV58" s="65"/>
      <c r="FW58" s="65"/>
      <c r="FX58" s="65"/>
      <c r="FY58" s="65"/>
      <c r="FZ58" s="65"/>
      <c r="GA58" s="65"/>
      <c r="GB58" s="65"/>
      <c r="GC58" s="65"/>
      <c r="GD58" s="65"/>
      <c r="GE58" s="65"/>
      <c r="GF58" s="65"/>
      <c r="GG58" s="65"/>
      <c r="GH58" s="65"/>
      <c r="GI58" s="65"/>
      <c r="GJ58" s="65"/>
      <c r="GK58" s="65"/>
      <c r="GL58" s="65"/>
      <c r="GM58" s="65"/>
      <c r="GN58" s="65"/>
      <c r="GO58" s="65"/>
      <c r="GP58" s="65"/>
      <c r="GQ58" s="65"/>
      <c r="GR58" s="65"/>
      <c r="GS58" s="65"/>
      <c r="GT58" s="65"/>
      <c r="GU58" s="65"/>
      <c r="GV58" s="65"/>
      <c r="GW58" s="65"/>
      <c r="GX58" s="65"/>
      <c r="GY58" s="65"/>
      <c r="GZ58" s="65"/>
      <c r="HA58" s="65"/>
      <c r="HB58" s="65"/>
      <c r="HC58" s="65"/>
      <c r="HD58" s="65"/>
      <c r="HE58" s="65"/>
      <c r="HF58" s="65"/>
      <c r="HG58" s="65"/>
      <c r="HH58" s="65"/>
      <c r="HI58" s="65"/>
      <c r="HJ58" s="65"/>
      <c r="HK58" s="65"/>
      <c r="HL58" s="65"/>
      <c r="HM58" s="65"/>
      <c r="HN58" s="65"/>
      <c r="HO58" s="65"/>
      <c r="HP58" s="65"/>
      <c r="HQ58" s="65"/>
      <c r="HR58" s="65"/>
      <c r="HS58" s="65"/>
      <c r="HT58" s="65"/>
      <c r="HU58" s="65"/>
      <c r="HV58" s="65"/>
      <c r="HW58" s="65"/>
      <c r="HX58" s="65"/>
      <c r="HY58" s="65"/>
      <c r="HZ58" s="65"/>
      <c r="IA58" s="65"/>
      <c r="IB58" s="65"/>
      <c r="IC58" s="65"/>
      <c r="ID58" s="65"/>
      <c r="IE58" s="65"/>
      <c r="IF58" s="65"/>
      <c r="IG58" s="65"/>
      <c r="IH58" s="65"/>
      <c r="II58" s="65"/>
      <c r="IJ58" s="65"/>
      <c r="IK58" s="65"/>
      <c r="IL58" s="65"/>
      <c r="IM58" s="65"/>
      <c r="IN58" s="65"/>
      <c r="IO58" s="65"/>
      <c r="IP58" s="65"/>
      <c r="IQ58" s="65"/>
      <c r="IR58" s="65"/>
      <c r="IS58" s="65"/>
      <c r="IT58" s="65"/>
      <c r="IU58" s="65"/>
      <c r="IV58" s="65"/>
    </row>
    <row r="59" spans="1:256" ht="16.5" customHeight="1" x14ac:dyDescent="0.25">
      <c r="A59" s="63">
        <v>1</v>
      </c>
      <c r="B59" s="64" t="s">
        <v>312</v>
      </c>
      <c r="C59" s="222">
        <v>47680000</v>
      </c>
      <c r="D59" s="222">
        <v>100000000</v>
      </c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  <c r="AH59" s="65"/>
      <c r="AI59" s="65"/>
      <c r="AJ59" s="65"/>
      <c r="AK59" s="65"/>
      <c r="AL59" s="65"/>
      <c r="AM59" s="65"/>
      <c r="AN59" s="65"/>
      <c r="AO59" s="65"/>
      <c r="AP59" s="65"/>
      <c r="AQ59" s="65"/>
      <c r="AR59" s="65"/>
      <c r="AS59" s="65"/>
      <c r="AT59" s="65"/>
      <c r="AU59" s="65"/>
      <c r="AV59" s="65"/>
      <c r="AW59" s="65"/>
      <c r="AX59" s="65"/>
      <c r="AY59" s="65"/>
      <c r="AZ59" s="65"/>
      <c r="BA59" s="65"/>
      <c r="BB59" s="65"/>
      <c r="BC59" s="65"/>
      <c r="BD59" s="65"/>
      <c r="BE59" s="65"/>
      <c r="BF59" s="65"/>
      <c r="BG59" s="65"/>
      <c r="BH59" s="65"/>
      <c r="BI59" s="65"/>
      <c r="BJ59" s="65"/>
      <c r="BK59" s="65"/>
      <c r="BL59" s="65"/>
      <c r="BM59" s="65"/>
      <c r="BN59" s="65"/>
      <c r="BO59" s="65"/>
      <c r="BP59" s="65"/>
      <c r="BQ59" s="65"/>
      <c r="BR59" s="65"/>
      <c r="BS59" s="65"/>
      <c r="BT59" s="65"/>
      <c r="BU59" s="65"/>
      <c r="BV59" s="65"/>
      <c r="BW59" s="65"/>
      <c r="BX59" s="65"/>
      <c r="BY59" s="65"/>
      <c r="BZ59" s="65"/>
      <c r="CA59" s="65"/>
      <c r="CB59" s="65"/>
      <c r="CC59" s="65"/>
      <c r="CD59" s="65"/>
      <c r="CE59" s="65"/>
      <c r="CF59" s="65"/>
      <c r="CG59" s="65"/>
      <c r="CH59" s="65"/>
      <c r="CI59" s="65"/>
      <c r="CJ59" s="65"/>
      <c r="CK59" s="65"/>
      <c r="CL59" s="65"/>
      <c r="CM59" s="65"/>
      <c r="CN59" s="65"/>
      <c r="CO59" s="65"/>
      <c r="CP59" s="65"/>
      <c r="CQ59" s="65"/>
      <c r="CR59" s="65"/>
      <c r="CS59" s="65"/>
      <c r="CT59" s="65"/>
      <c r="CU59" s="65"/>
      <c r="CV59" s="65"/>
      <c r="CW59" s="65"/>
      <c r="CX59" s="65"/>
      <c r="CY59" s="65"/>
      <c r="CZ59" s="65"/>
      <c r="DA59" s="65"/>
      <c r="DB59" s="65"/>
      <c r="DC59" s="65"/>
      <c r="DD59" s="65"/>
      <c r="DE59" s="65"/>
      <c r="DF59" s="65"/>
      <c r="DG59" s="65"/>
      <c r="DH59" s="65"/>
      <c r="DI59" s="65"/>
      <c r="DJ59" s="65"/>
      <c r="DK59" s="65"/>
      <c r="DL59" s="65"/>
      <c r="DM59" s="65"/>
      <c r="DN59" s="65"/>
      <c r="DO59" s="65"/>
      <c r="DP59" s="65"/>
      <c r="DQ59" s="65"/>
      <c r="DR59" s="65"/>
      <c r="DS59" s="65"/>
      <c r="DT59" s="65"/>
      <c r="DU59" s="65"/>
      <c r="DV59" s="65"/>
      <c r="DW59" s="65"/>
      <c r="DX59" s="65"/>
      <c r="DY59" s="65"/>
      <c r="DZ59" s="65"/>
      <c r="EA59" s="65"/>
      <c r="EB59" s="65"/>
      <c r="EC59" s="65"/>
      <c r="ED59" s="65"/>
      <c r="EE59" s="65"/>
      <c r="EF59" s="65"/>
      <c r="EG59" s="65"/>
      <c r="EH59" s="65"/>
      <c r="EI59" s="65"/>
      <c r="EJ59" s="65"/>
      <c r="EK59" s="65"/>
      <c r="EL59" s="65"/>
      <c r="EM59" s="65"/>
      <c r="EN59" s="65"/>
      <c r="EO59" s="65"/>
      <c r="EP59" s="65"/>
      <c r="EQ59" s="65"/>
      <c r="ER59" s="65"/>
      <c r="ES59" s="65"/>
      <c r="ET59" s="65"/>
      <c r="EU59" s="65"/>
      <c r="EV59" s="65"/>
      <c r="EW59" s="65"/>
      <c r="EX59" s="65"/>
      <c r="EY59" s="65"/>
      <c r="EZ59" s="65"/>
      <c r="FA59" s="65"/>
      <c r="FB59" s="65"/>
      <c r="FC59" s="65"/>
      <c r="FD59" s="65"/>
      <c r="FE59" s="65"/>
      <c r="FF59" s="65"/>
      <c r="FG59" s="65"/>
      <c r="FH59" s="65"/>
      <c r="FI59" s="65"/>
      <c r="FJ59" s="65"/>
      <c r="FK59" s="65"/>
      <c r="FL59" s="65"/>
      <c r="FM59" s="65"/>
      <c r="FN59" s="65"/>
      <c r="FO59" s="65"/>
      <c r="FP59" s="65"/>
      <c r="FQ59" s="65"/>
      <c r="FR59" s="65"/>
      <c r="FS59" s="65"/>
      <c r="FT59" s="65"/>
      <c r="FU59" s="65"/>
      <c r="FV59" s="65"/>
      <c r="FW59" s="65"/>
      <c r="FX59" s="65"/>
      <c r="FY59" s="65"/>
      <c r="FZ59" s="65"/>
      <c r="GA59" s="65"/>
      <c r="GB59" s="65"/>
      <c r="GC59" s="65"/>
      <c r="GD59" s="65"/>
      <c r="GE59" s="65"/>
      <c r="GF59" s="65"/>
      <c r="GG59" s="65"/>
      <c r="GH59" s="65"/>
      <c r="GI59" s="65"/>
      <c r="GJ59" s="65"/>
      <c r="GK59" s="65"/>
      <c r="GL59" s="65"/>
      <c r="GM59" s="65"/>
      <c r="GN59" s="65"/>
      <c r="GO59" s="65"/>
      <c r="GP59" s="65"/>
      <c r="GQ59" s="65"/>
      <c r="GR59" s="65"/>
      <c r="GS59" s="65"/>
      <c r="GT59" s="65"/>
      <c r="GU59" s="65"/>
      <c r="GV59" s="65"/>
      <c r="GW59" s="65"/>
      <c r="GX59" s="65"/>
      <c r="GY59" s="65"/>
      <c r="GZ59" s="65"/>
      <c r="HA59" s="65"/>
      <c r="HB59" s="65"/>
      <c r="HC59" s="65"/>
      <c r="HD59" s="65"/>
      <c r="HE59" s="65"/>
      <c r="HF59" s="65"/>
      <c r="HG59" s="65"/>
      <c r="HH59" s="65"/>
      <c r="HI59" s="65"/>
      <c r="HJ59" s="65"/>
      <c r="HK59" s="65"/>
      <c r="HL59" s="65"/>
      <c r="HM59" s="65"/>
      <c r="HN59" s="65"/>
      <c r="HO59" s="65"/>
      <c r="HP59" s="65"/>
      <c r="HQ59" s="65"/>
      <c r="HR59" s="65"/>
      <c r="HS59" s="65"/>
      <c r="HT59" s="65"/>
      <c r="HU59" s="65"/>
      <c r="HV59" s="65"/>
      <c r="HW59" s="65"/>
      <c r="HX59" s="65"/>
      <c r="HY59" s="65"/>
      <c r="HZ59" s="65"/>
      <c r="IA59" s="65"/>
      <c r="IB59" s="65"/>
      <c r="IC59" s="65"/>
      <c r="ID59" s="65"/>
      <c r="IE59" s="65"/>
      <c r="IF59" s="65"/>
      <c r="IG59" s="65"/>
      <c r="IH59" s="65"/>
      <c r="II59" s="65"/>
      <c r="IJ59" s="65"/>
      <c r="IK59" s="65"/>
      <c r="IL59" s="65"/>
      <c r="IM59" s="65"/>
      <c r="IN59" s="65"/>
      <c r="IO59" s="65"/>
      <c r="IP59" s="65"/>
      <c r="IQ59" s="65"/>
      <c r="IR59" s="65"/>
      <c r="IS59" s="65"/>
      <c r="IT59" s="65"/>
      <c r="IU59" s="65"/>
      <c r="IV59" s="65"/>
    </row>
    <row r="60" spans="1:256" ht="14.25" customHeight="1" x14ac:dyDescent="0.25">
      <c r="A60" s="265" t="s">
        <v>151</v>
      </c>
      <c r="B60" s="266"/>
      <c r="C60" s="221">
        <f>+C62+C65+C67+C69+C71</f>
        <v>22322748.685066998</v>
      </c>
      <c r="D60" s="221">
        <f>+D62+D65+D67+D69+D71</f>
        <v>46745819.196999997</v>
      </c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8"/>
      <c r="BI60" s="68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8"/>
      <c r="BX60" s="68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8"/>
      <c r="CM60" s="68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8"/>
      <c r="DB60" s="68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8"/>
      <c r="DQ60" s="68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8"/>
      <c r="EF60" s="68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8"/>
      <c r="EU60" s="68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8"/>
      <c r="FJ60" s="68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8"/>
      <c r="FY60" s="68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8"/>
      <c r="GN60" s="68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8"/>
      <c r="HC60" s="68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8"/>
      <c r="HR60" s="68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8"/>
      <c r="IG60" s="68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8"/>
      <c r="IV60" s="68"/>
    </row>
    <row r="61" spans="1:256" ht="13.5" customHeight="1" x14ac:dyDescent="0.25">
      <c r="A61" s="273" t="s">
        <v>335</v>
      </c>
      <c r="B61" s="274"/>
      <c r="C61" s="274"/>
      <c r="D61" s="275"/>
    </row>
    <row r="62" spans="1:256" ht="14.25" x14ac:dyDescent="0.25">
      <c r="A62" s="61" t="s">
        <v>14</v>
      </c>
      <c r="B62" s="61" t="s">
        <v>298</v>
      </c>
      <c r="C62" s="214">
        <f>SUM(C63:C64)</f>
        <v>1871613.6230350002</v>
      </c>
      <c r="D62" s="214">
        <f>SUM(D63:D64)</f>
        <v>3931922.3160000001</v>
      </c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  <c r="AM62" s="66"/>
      <c r="AN62" s="66"/>
      <c r="AO62" s="66"/>
      <c r="AP62" s="66"/>
      <c r="AQ62" s="66"/>
      <c r="AR62" s="66"/>
      <c r="AS62" s="66"/>
      <c r="AT62" s="66"/>
      <c r="AU62" s="66"/>
      <c r="AV62" s="66"/>
      <c r="AW62" s="66"/>
      <c r="AX62" s="66"/>
      <c r="AY62" s="66"/>
      <c r="AZ62" s="66"/>
      <c r="BA62" s="66"/>
      <c r="BB62" s="66"/>
      <c r="BC62" s="66"/>
      <c r="BD62" s="66"/>
      <c r="BE62" s="66"/>
      <c r="BF62" s="66"/>
      <c r="BG62" s="66"/>
      <c r="BH62" s="66"/>
      <c r="BI62" s="66"/>
      <c r="BJ62" s="66"/>
      <c r="BK62" s="66"/>
      <c r="BL62" s="66"/>
      <c r="BM62" s="66"/>
      <c r="BN62" s="66"/>
      <c r="BO62" s="66"/>
      <c r="BP62" s="66"/>
      <c r="BQ62" s="66"/>
      <c r="BR62" s="66"/>
      <c r="BS62" s="66"/>
      <c r="BT62" s="66"/>
      <c r="BU62" s="66"/>
      <c r="BV62" s="66"/>
      <c r="BW62" s="66"/>
      <c r="BX62" s="66"/>
      <c r="BY62" s="66"/>
      <c r="BZ62" s="66"/>
      <c r="CA62" s="66"/>
      <c r="CB62" s="66"/>
      <c r="CC62" s="66"/>
      <c r="CD62" s="66"/>
      <c r="CE62" s="66"/>
      <c r="CF62" s="66"/>
      <c r="CG62" s="66"/>
      <c r="CH62" s="66"/>
      <c r="CI62" s="66"/>
      <c r="CJ62" s="66"/>
      <c r="CK62" s="66"/>
      <c r="CL62" s="66"/>
      <c r="CM62" s="66"/>
      <c r="CN62" s="66"/>
      <c r="CO62" s="66"/>
      <c r="CP62" s="66"/>
      <c r="CQ62" s="66"/>
      <c r="CR62" s="66"/>
      <c r="CS62" s="66"/>
      <c r="CT62" s="66"/>
      <c r="CU62" s="66"/>
      <c r="CV62" s="66"/>
      <c r="CW62" s="66"/>
      <c r="CX62" s="66"/>
      <c r="CY62" s="66"/>
      <c r="CZ62" s="66"/>
      <c r="DA62" s="66"/>
      <c r="DB62" s="66"/>
      <c r="DC62" s="66"/>
      <c r="DD62" s="66"/>
      <c r="DE62" s="66"/>
      <c r="DF62" s="66"/>
      <c r="DG62" s="66"/>
      <c r="DH62" s="66"/>
      <c r="DI62" s="66"/>
      <c r="DJ62" s="66"/>
      <c r="DK62" s="66"/>
      <c r="DL62" s="66"/>
      <c r="DM62" s="66"/>
      <c r="DN62" s="66"/>
      <c r="DO62" s="66"/>
      <c r="DP62" s="66"/>
      <c r="DQ62" s="66"/>
      <c r="DR62" s="66"/>
      <c r="DS62" s="66"/>
      <c r="DT62" s="66"/>
      <c r="DU62" s="66"/>
      <c r="DV62" s="66"/>
      <c r="DW62" s="66"/>
      <c r="DX62" s="66"/>
      <c r="DY62" s="66"/>
      <c r="DZ62" s="66"/>
      <c r="EA62" s="66"/>
      <c r="EB62" s="66"/>
      <c r="EC62" s="66"/>
      <c r="ED62" s="66"/>
      <c r="EE62" s="66"/>
      <c r="EF62" s="66"/>
      <c r="EG62" s="66"/>
      <c r="EH62" s="66"/>
      <c r="EI62" s="66"/>
      <c r="EJ62" s="66"/>
      <c r="EK62" s="66"/>
      <c r="EL62" s="66"/>
      <c r="EM62" s="66"/>
      <c r="EN62" s="66"/>
      <c r="EO62" s="66"/>
      <c r="EP62" s="66"/>
      <c r="EQ62" s="66"/>
      <c r="ER62" s="66"/>
      <c r="ES62" s="66"/>
      <c r="ET62" s="66"/>
      <c r="EU62" s="66"/>
      <c r="EV62" s="66"/>
      <c r="EW62" s="66"/>
      <c r="EX62" s="66"/>
      <c r="EY62" s="66"/>
      <c r="EZ62" s="66"/>
      <c r="FA62" s="66"/>
      <c r="FB62" s="66"/>
      <c r="FC62" s="66"/>
      <c r="FD62" s="66"/>
      <c r="FE62" s="66"/>
      <c r="FF62" s="66"/>
      <c r="FG62" s="66"/>
      <c r="FH62" s="66"/>
      <c r="FI62" s="66"/>
      <c r="FJ62" s="66"/>
      <c r="FK62" s="66"/>
      <c r="FL62" s="66"/>
      <c r="FM62" s="66"/>
      <c r="FN62" s="66"/>
      <c r="FO62" s="66"/>
      <c r="FP62" s="66"/>
      <c r="FQ62" s="66"/>
      <c r="FR62" s="66"/>
      <c r="FS62" s="66"/>
      <c r="FT62" s="66"/>
      <c r="FU62" s="66"/>
      <c r="FV62" s="66"/>
      <c r="FW62" s="66"/>
      <c r="FX62" s="66"/>
      <c r="FY62" s="66"/>
      <c r="FZ62" s="66"/>
      <c r="GA62" s="66"/>
      <c r="GB62" s="66"/>
      <c r="GC62" s="66"/>
      <c r="GD62" s="66"/>
      <c r="GE62" s="66"/>
      <c r="GF62" s="66"/>
      <c r="GG62" s="66"/>
      <c r="GH62" s="66"/>
      <c r="GI62" s="66"/>
      <c r="GJ62" s="66"/>
      <c r="GK62" s="66"/>
      <c r="GL62" s="66"/>
      <c r="GM62" s="66"/>
      <c r="GN62" s="66"/>
      <c r="GO62" s="66"/>
      <c r="GP62" s="66"/>
      <c r="GQ62" s="66"/>
      <c r="GR62" s="66"/>
      <c r="GS62" s="66"/>
      <c r="GT62" s="66"/>
      <c r="GU62" s="66"/>
      <c r="GV62" s="66"/>
      <c r="GW62" s="66"/>
      <c r="GX62" s="66"/>
      <c r="GY62" s="66"/>
      <c r="GZ62" s="66"/>
      <c r="HA62" s="66"/>
      <c r="HB62" s="66"/>
      <c r="HC62" s="66"/>
      <c r="HD62" s="66"/>
      <c r="HE62" s="66"/>
      <c r="HF62" s="66"/>
      <c r="HG62" s="66"/>
      <c r="HH62" s="66"/>
      <c r="HI62" s="66"/>
      <c r="HJ62" s="66"/>
      <c r="HK62" s="66"/>
      <c r="HL62" s="66"/>
      <c r="HM62" s="66"/>
      <c r="HN62" s="66"/>
      <c r="HO62" s="66"/>
      <c r="HP62" s="66"/>
      <c r="HQ62" s="66"/>
      <c r="HR62" s="66"/>
      <c r="HS62" s="66"/>
      <c r="HT62" s="66"/>
      <c r="HU62" s="66"/>
      <c r="HV62" s="66"/>
      <c r="HW62" s="66"/>
      <c r="HX62" s="66"/>
      <c r="HY62" s="66"/>
      <c r="HZ62" s="66"/>
      <c r="IA62" s="66"/>
      <c r="IB62" s="66"/>
      <c r="IC62" s="66"/>
      <c r="ID62" s="66"/>
      <c r="IE62" s="66"/>
      <c r="IF62" s="66"/>
      <c r="IG62" s="66"/>
      <c r="IH62" s="66"/>
      <c r="II62" s="66"/>
      <c r="IJ62" s="66"/>
      <c r="IK62" s="66"/>
      <c r="IL62" s="66"/>
      <c r="IM62" s="66"/>
      <c r="IN62" s="66"/>
      <c r="IO62" s="66"/>
      <c r="IP62" s="66"/>
      <c r="IQ62" s="66"/>
      <c r="IR62" s="66"/>
      <c r="IS62" s="66"/>
      <c r="IT62" s="66"/>
      <c r="IU62" s="66"/>
      <c r="IV62" s="66"/>
    </row>
    <row r="63" spans="1:256" ht="27" x14ac:dyDescent="0.25">
      <c r="A63" s="63">
        <v>1</v>
      </c>
      <c r="B63" s="64" t="s">
        <v>299</v>
      </c>
      <c r="C63" s="222">
        <v>372779.89615799999</v>
      </c>
      <c r="D63" s="222">
        <v>780144.22399999993</v>
      </c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65"/>
      <c r="AT63" s="65"/>
      <c r="AU63" s="65"/>
      <c r="AV63" s="65"/>
      <c r="AW63" s="65"/>
      <c r="AX63" s="65"/>
      <c r="AY63" s="65"/>
      <c r="AZ63" s="65"/>
      <c r="BA63" s="65"/>
      <c r="BB63" s="65"/>
      <c r="BC63" s="65"/>
      <c r="BD63" s="65"/>
      <c r="BE63" s="65"/>
      <c r="BF63" s="65"/>
      <c r="BG63" s="65"/>
      <c r="BH63" s="65"/>
      <c r="BI63" s="65"/>
      <c r="BJ63" s="65"/>
      <c r="BK63" s="65"/>
      <c r="BL63" s="65"/>
      <c r="BM63" s="65"/>
      <c r="BN63" s="65"/>
      <c r="BO63" s="65"/>
      <c r="BP63" s="65"/>
      <c r="BQ63" s="65"/>
      <c r="BR63" s="65"/>
      <c r="BS63" s="65"/>
      <c r="BT63" s="65"/>
      <c r="BU63" s="65"/>
      <c r="BV63" s="65"/>
      <c r="BW63" s="65"/>
      <c r="BX63" s="65"/>
      <c r="BY63" s="65"/>
      <c r="BZ63" s="65"/>
      <c r="CA63" s="65"/>
      <c r="CB63" s="65"/>
      <c r="CC63" s="65"/>
      <c r="CD63" s="65"/>
      <c r="CE63" s="65"/>
      <c r="CF63" s="65"/>
      <c r="CG63" s="65"/>
      <c r="CH63" s="65"/>
      <c r="CI63" s="65"/>
      <c r="CJ63" s="65"/>
      <c r="CK63" s="65"/>
      <c r="CL63" s="65"/>
      <c r="CM63" s="65"/>
      <c r="CN63" s="65"/>
      <c r="CO63" s="65"/>
      <c r="CP63" s="65"/>
      <c r="CQ63" s="65"/>
      <c r="CR63" s="65"/>
      <c r="CS63" s="65"/>
      <c r="CT63" s="65"/>
      <c r="CU63" s="65"/>
      <c r="CV63" s="65"/>
      <c r="CW63" s="65"/>
      <c r="CX63" s="65"/>
      <c r="CY63" s="65"/>
      <c r="CZ63" s="65"/>
      <c r="DA63" s="65"/>
      <c r="DB63" s="65"/>
      <c r="DC63" s="65"/>
      <c r="DD63" s="65"/>
      <c r="DE63" s="65"/>
      <c r="DF63" s="65"/>
      <c r="DG63" s="65"/>
      <c r="DH63" s="65"/>
      <c r="DI63" s="65"/>
      <c r="DJ63" s="65"/>
      <c r="DK63" s="65"/>
      <c r="DL63" s="65"/>
      <c r="DM63" s="65"/>
      <c r="DN63" s="65"/>
      <c r="DO63" s="65"/>
      <c r="DP63" s="65"/>
      <c r="DQ63" s="65"/>
      <c r="DR63" s="65"/>
      <c r="DS63" s="65"/>
      <c r="DT63" s="65"/>
      <c r="DU63" s="65"/>
      <c r="DV63" s="65"/>
      <c r="DW63" s="65"/>
      <c r="DX63" s="65"/>
      <c r="DY63" s="65"/>
      <c r="DZ63" s="65"/>
      <c r="EA63" s="65"/>
      <c r="EB63" s="65"/>
      <c r="EC63" s="65"/>
      <c r="ED63" s="65"/>
      <c r="EE63" s="65"/>
      <c r="EF63" s="65"/>
      <c r="EG63" s="65"/>
      <c r="EH63" s="65"/>
      <c r="EI63" s="65"/>
      <c r="EJ63" s="65"/>
      <c r="EK63" s="65"/>
      <c r="EL63" s="65"/>
      <c r="EM63" s="65"/>
      <c r="EN63" s="65"/>
      <c r="EO63" s="65"/>
      <c r="EP63" s="65"/>
      <c r="EQ63" s="65"/>
      <c r="ER63" s="65"/>
      <c r="ES63" s="65"/>
      <c r="ET63" s="65"/>
      <c r="EU63" s="65"/>
      <c r="EV63" s="65"/>
      <c r="EW63" s="65"/>
      <c r="EX63" s="65"/>
      <c r="EY63" s="65"/>
      <c r="EZ63" s="65"/>
      <c r="FA63" s="65"/>
      <c r="FB63" s="65"/>
      <c r="FC63" s="65"/>
      <c r="FD63" s="65"/>
      <c r="FE63" s="65"/>
      <c r="FF63" s="65"/>
      <c r="FG63" s="65"/>
      <c r="FH63" s="65"/>
      <c r="FI63" s="65"/>
      <c r="FJ63" s="65"/>
      <c r="FK63" s="65"/>
      <c r="FL63" s="65"/>
      <c r="FM63" s="65"/>
      <c r="FN63" s="65"/>
      <c r="FO63" s="65"/>
      <c r="FP63" s="65"/>
      <c r="FQ63" s="65"/>
      <c r="FR63" s="65"/>
      <c r="FS63" s="65"/>
      <c r="FT63" s="65"/>
      <c r="FU63" s="65"/>
      <c r="FV63" s="65"/>
      <c r="FW63" s="65"/>
      <c r="FX63" s="65"/>
      <c r="FY63" s="65"/>
      <c r="FZ63" s="65"/>
      <c r="GA63" s="65"/>
      <c r="GB63" s="65"/>
      <c r="GC63" s="65"/>
      <c r="GD63" s="65"/>
      <c r="GE63" s="65"/>
      <c r="GF63" s="65"/>
      <c r="GG63" s="65"/>
      <c r="GH63" s="65"/>
      <c r="GI63" s="65"/>
      <c r="GJ63" s="65"/>
      <c r="GK63" s="65"/>
      <c r="GL63" s="65"/>
      <c r="GM63" s="65"/>
      <c r="GN63" s="65"/>
      <c r="GO63" s="65"/>
      <c r="GP63" s="65"/>
      <c r="GQ63" s="65"/>
      <c r="GR63" s="65"/>
      <c r="GS63" s="65"/>
      <c r="GT63" s="65"/>
      <c r="GU63" s="65"/>
      <c r="GV63" s="65"/>
      <c r="GW63" s="65"/>
      <c r="GX63" s="65"/>
      <c r="GY63" s="65"/>
      <c r="GZ63" s="65"/>
      <c r="HA63" s="65"/>
      <c r="HB63" s="65"/>
      <c r="HC63" s="65"/>
      <c r="HD63" s="65"/>
      <c r="HE63" s="65"/>
      <c r="HF63" s="65"/>
      <c r="HG63" s="65"/>
      <c r="HH63" s="65"/>
      <c r="HI63" s="65"/>
      <c r="HJ63" s="65"/>
      <c r="HK63" s="65"/>
      <c r="HL63" s="65"/>
      <c r="HM63" s="65"/>
      <c r="HN63" s="65"/>
      <c r="HO63" s="65"/>
      <c r="HP63" s="65"/>
      <c r="HQ63" s="65"/>
      <c r="HR63" s="65"/>
      <c r="HS63" s="65"/>
      <c r="HT63" s="65"/>
      <c r="HU63" s="65"/>
      <c r="HV63" s="65"/>
      <c r="HW63" s="65"/>
      <c r="HX63" s="65"/>
      <c r="HY63" s="65"/>
      <c r="HZ63" s="65"/>
      <c r="IA63" s="65"/>
      <c r="IB63" s="65"/>
      <c r="IC63" s="65"/>
      <c r="ID63" s="65"/>
      <c r="IE63" s="65"/>
      <c r="IF63" s="65"/>
      <c r="IG63" s="65"/>
      <c r="IH63" s="65"/>
      <c r="II63" s="65"/>
      <c r="IJ63" s="65"/>
      <c r="IK63" s="65"/>
      <c r="IL63" s="65"/>
      <c r="IM63" s="65"/>
      <c r="IN63" s="65"/>
      <c r="IO63" s="65"/>
      <c r="IP63" s="65"/>
      <c r="IQ63" s="65"/>
      <c r="IR63" s="65"/>
      <c r="IS63" s="65"/>
      <c r="IT63" s="65"/>
      <c r="IU63" s="65"/>
      <c r="IV63" s="65"/>
    </row>
    <row r="64" spans="1:256" ht="27" x14ac:dyDescent="0.25">
      <c r="A64" s="63">
        <v>2</v>
      </c>
      <c r="B64" s="64" t="s">
        <v>300</v>
      </c>
      <c r="C64" s="222">
        <v>1498833.7268770002</v>
      </c>
      <c r="D64" s="222">
        <v>3151778.0920000002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65"/>
      <c r="AO64" s="65"/>
      <c r="AP64" s="65"/>
      <c r="AQ64" s="65"/>
      <c r="AR64" s="65"/>
      <c r="AS64" s="65"/>
      <c r="AT64" s="65"/>
      <c r="AU64" s="65"/>
      <c r="AV64" s="65"/>
      <c r="AW64" s="65"/>
      <c r="AX64" s="65"/>
      <c r="AY64" s="65"/>
      <c r="AZ64" s="65"/>
      <c r="BA64" s="65"/>
      <c r="BB64" s="65"/>
      <c r="BC64" s="65"/>
      <c r="BD64" s="65"/>
      <c r="BE64" s="65"/>
      <c r="BF64" s="65"/>
      <c r="BG64" s="65"/>
      <c r="BH64" s="65"/>
      <c r="BI64" s="65"/>
      <c r="BJ64" s="65"/>
      <c r="BK64" s="65"/>
      <c r="BL64" s="65"/>
      <c r="BM64" s="65"/>
      <c r="BN64" s="65"/>
      <c r="BO64" s="65"/>
      <c r="BP64" s="65"/>
      <c r="BQ64" s="65"/>
      <c r="BR64" s="65"/>
      <c r="BS64" s="65"/>
      <c r="BT64" s="65"/>
      <c r="BU64" s="65"/>
      <c r="BV64" s="65"/>
      <c r="BW64" s="65"/>
      <c r="BX64" s="65"/>
      <c r="BY64" s="65"/>
      <c r="BZ64" s="65"/>
      <c r="CA64" s="65"/>
      <c r="CB64" s="65"/>
      <c r="CC64" s="65"/>
      <c r="CD64" s="65"/>
      <c r="CE64" s="65"/>
      <c r="CF64" s="65"/>
      <c r="CG64" s="65"/>
      <c r="CH64" s="65"/>
      <c r="CI64" s="65"/>
      <c r="CJ64" s="65"/>
      <c r="CK64" s="65"/>
      <c r="CL64" s="65"/>
      <c r="CM64" s="65"/>
      <c r="CN64" s="65"/>
      <c r="CO64" s="65"/>
      <c r="CP64" s="65"/>
      <c r="CQ64" s="65"/>
      <c r="CR64" s="65"/>
      <c r="CS64" s="65"/>
      <c r="CT64" s="65"/>
      <c r="CU64" s="65"/>
      <c r="CV64" s="65"/>
      <c r="CW64" s="65"/>
      <c r="CX64" s="65"/>
      <c r="CY64" s="65"/>
      <c r="CZ64" s="65"/>
      <c r="DA64" s="65"/>
      <c r="DB64" s="65"/>
      <c r="DC64" s="65"/>
      <c r="DD64" s="65"/>
      <c r="DE64" s="65"/>
      <c r="DF64" s="65"/>
      <c r="DG64" s="65"/>
      <c r="DH64" s="65"/>
      <c r="DI64" s="65"/>
      <c r="DJ64" s="65"/>
      <c r="DK64" s="65"/>
      <c r="DL64" s="65"/>
      <c r="DM64" s="65"/>
      <c r="DN64" s="65"/>
      <c r="DO64" s="65"/>
      <c r="DP64" s="65"/>
      <c r="DQ64" s="65"/>
      <c r="DR64" s="65"/>
      <c r="DS64" s="65"/>
      <c r="DT64" s="65"/>
      <c r="DU64" s="65"/>
      <c r="DV64" s="65"/>
      <c r="DW64" s="65"/>
      <c r="DX64" s="65"/>
      <c r="DY64" s="65"/>
      <c r="DZ64" s="65"/>
      <c r="EA64" s="65"/>
      <c r="EB64" s="65"/>
      <c r="EC64" s="65"/>
      <c r="ED64" s="65"/>
      <c r="EE64" s="65"/>
      <c r="EF64" s="65"/>
      <c r="EG64" s="65"/>
      <c r="EH64" s="65"/>
      <c r="EI64" s="65"/>
      <c r="EJ64" s="65"/>
      <c r="EK64" s="65"/>
      <c r="EL64" s="65"/>
      <c r="EM64" s="65"/>
      <c r="EN64" s="65"/>
      <c r="EO64" s="65"/>
      <c r="EP64" s="65"/>
      <c r="EQ64" s="65"/>
      <c r="ER64" s="65"/>
      <c r="ES64" s="65"/>
      <c r="ET64" s="65"/>
      <c r="EU64" s="65"/>
      <c r="EV64" s="65"/>
      <c r="EW64" s="65"/>
      <c r="EX64" s="65"/>
      <c r="EY64" s="65"/>
      <c r="EZ64" s="65"/>
      <c r="FA64" s="65"/>
      <c r="FB64" s="65"/>
      <c r="FC64" s="65"/>
      <c r="FD64" s="65"/>
      <c r="FE64" s="65"/>
      <c r="FF64" s="65"/>
      <c r="FG64" s="65"/>
      <c r="FH64" s="65"/>
      <c r="FI64" s="65"/>
      <c r="FJ64" s="65"/>
      <c r="FK64" s="65"/>
      <c r="FL64" s="65"/>
      <c r="FM64" s="65"/>
      <c r="FN64" s="65"/>
      <c r="FO64" s="65"/>
      <c r="FP64" s="65"/>
      <c r="FQ64" s="65"/>
      <c r="FR64" s="65"/>
      <c r="FS64" s="65"/>
      <c r="FT64" s="65"/>
      <c r="FU64" s="65"/>
      <c r="FV64" s="65"/>
      <c r="FW64" s="65"/>
      <c r="FX64" s="65"/>
      <c r="FY64" s="65"/>
      <c r="FZ64" s="65"/>
      <c r="GA64" s="65"/>
      <c r="GB64" s="65"/>
      <c r="GC64" s="65"/>
      <c r="GD64" s="65"/>
      <c r="GE64" s="65"/>
      <c r="GF64" s="65"/>
      <c r="GG64" s="65"/>
      <c r="GH64" s="65"/>
      <c r="GI64" s="65"/>
      <c r="GJ64" s="65"/>
      <c r="GK64" s="65"/>
      <c r="GL64" s="65"/>
      <c r="GM64" s="65"/>
      <c r="GN64" s="65"/>
      <c r="GO64" s="65"/>
      <c r="GP64" s="65"/>
      <c r="GQ64" s="65"/>
      <c r="GR64" s="65"/>
      <c r="GS64" s="65"/>
      <c r="GT64" s="65"/>
      <c r="GU64" s="65"/>
      <c r="GV64" s="65"/>
      <c r="GW64" s="65"/>
      <c r="GX64" s="65"/>
      <c r="GY64" s="65"/>
      <c r="GZ64" s="65"/>
      <c r="HA64" s="65"/>
      <c r="HB64" s="65"/>
      <c r="HC64" s="65"/>
      <c r="HD64" s="65"/>
      <c r="HE64" s="65"/>
      <c r="HF64" s="65"/>
      <c r="HG64" s="65"/>
      <c r="HH64" s="65"/>
      <c r="HI64" s="65"/>
      <c r="HJ64" s="65"/>
      <c r="HK64" s="65"/>
      <c r="HL64" s="65"/>
      <c r="HM64" s="65"/>
      <c r="HN64" s="65"/>
      <c r="HO64" s="65"/>
      <c r="HP64" s="65"/>
      <c r="HQ64" s="65"/>
      <c r="HR64" s="65"/>
      <c r="HS64" s="65"/>
      <c r="HT64" s="65"/>
      <c r="HU64" s="65"/>
      <c r="HV64" s="65"/>
      <c r="HW64" s="65"/>
      <c r="HX64" s="65"/>
      <c r="HY64" s="65"/>
      <c r="HZ64" s="65"/>
      <c r="IA64" s="65"/>
      <c r="IB64" s="65"/>
      <c r="IC64" s="65"/>
      <c r="ID64" s="65"/>
      <c r="IE64" s="65"/>
      <c r="IF64" s="65"/>
      <c r="IG64" s="65"/>
      <c r="IH64" s="65"/>
      <c r="II64" s="65"/>
      <c r="IJ64" s="65"/>
      <c r="IK64" s="65"/>
      <c r="IL64" s="65"/>
      <c r="IM64" s="65"/>
      <c r="IN64" s="65"/>
      <c r="IO64" s="65"/>
      <c r="IP64" s="65"/>
      <c r="IQ64" s="65"/>
      <c r="IR64" s="65"/>
      <c r="IS64" s="65"/>
      <c r="IT64" s="65"/>
      <c r="IU64" s="65"/>
      <c r="IV64" s="65"/>
    </row>
    <row r="65" spans="1:256" ht="14.25" x14ac:dyDescent="0.25">
      <c r="A65" s="61" t="s">
        <v>40</v>
      </c>
      <c r="B65" s="61" t="s">
        <v>173</v>
      </c>
      <c r="C65" s="214">
        <f>SUM(C66:C66)</f>
        <v>5913310.0117769996</v>
      </c>
      <c r="D65" s="214">
        <f>SUM(D66:D66)</f>
        <v>12381325.013</v>
      </c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  <c r="AI65" s="65"/>
      <c r="AJ65" s="65"/>
      <c r="AK65" s="65"/>
      <c r="AL65" s="65"/>
      <c r="AM65" s="65"/>
      <c r="AN65" s="65"/>
      <c r="AO65" s="65"/>
      <c r="AP65" s="65"/>
      <c r="AQ65" s="65"/>
      <c r="AR65" s="65"/>
      <c r="AS65" s="65"/>
      <c r="AT65" s="65"/>
      <c r="AU65" s="65"/>
      <c r="AV65" s="65"/>
      <c r="AW65" s="65"/>
      <c r="AX65" s="65"/>
      <c r="AY65" s="65"/>
      <c r="AZ65" s="65"/>
      <c r="BA65" s="65"/>
      <c r="BB65" s="65"/>
      <c r="BC65" s="65"/>
      <c r="BD65" s="65"/>
      <c r="BE65" s="65"/>
      <c r="BF65" s="65"/>
      <c r="BG65" s="65"/>
      <c r="BH65" s="65"/>
      <c r="BI65" s="65"/>
      <c r="BJ65" s="65"/>
      <c r="BK65" s="65"/>
      <c r="BL65" s="65"/>
      <c r="BM65" s="65"/>
      <c r="BN65" s="65"/>
      <c r="BO65" s="65"/>
      <c r="BP65" s="65"/>
      <c r="BQ65" s="65"/>
      <c r="BR65" s="65"/>
      <c r="BS65" s="65"/>
      <c r="BT65" s="65"/>
      <c r="BU65" s="65"/>
      <c r="BV65" s="65"/>
      <c r="BW65" s="65"/>
      <c r="BX65" s="65"/>
      <c r="BY65" s="65"/>
      <c r="BZ65" s="65"/>
      <c r="CA65" s="65"/>
      <c r="CB65" s="65"/>
      <c r="CC65" s="65"/>
      <c r="CD65" s="65"/>
      <c r="CE65" s="65"/>
      <c r="CF65" s="65"/>
      <c r="CG65" s="65"/>
      <c r="CH65" s="65"/>
      <c r="CI65" s="65"/>
      <c r="CJ65" s="65"/>
      <c r="CK65" s="65"/>
      <c r="CL65" s="65"/>
      <c r="CM65" s="65"/>
      <c r="CN65" s="65"/>
      <c r="CO65" s="65"/>
      <c r="CP65" s="65"/>
      <c r="CQ65" s="65"/>
      <c r="CR65" s="65"/>
      <c r="CS65" s="65"/>
      <c r="CT65" s="65"/>
      <c r="CU65" s="65"/>
      <c r="CV65" s="65"/>
      <c r="CW65" s="65"/>
      <c r="CX65" s="65"/>
      <c r="CY65" s="65"/>
      <c r="CZ65" s="65"/>
      <c r="DA65" s="65"/>
      <c r="DB65" s="65"/>
      <c r="DC65" s="65"/>
      <c r="DD65" s="65"/>
      <c r="DE65" s="65"/>
      <c r="DF65" s="65"/>
      <c r="DG65" s="65"/>
      <c r="DH65" s="65"/>
      <c r="DI65" s="65"/>
      <c r="DJ65" s="65"/>
      <c r="DK65" s="65"/>
      <c r="DL65" s="65"/>
      <c r="DM65" s="65"/>
      <c r="DN65" s="65"/>
      <c r="DO65" s="65"/>
      <c r="DP65" s="65"/>
      <c r="DQ65" s="65"/>
      <c r="DR65" s="65"/>
      <c r="DS65" s="65"/>
      <c r="DT65" s="65"/>
      <c r="DU65" s="65"/>
      <c r="DV65" s="65"/>
      <c r="DW65" s="65"/>
      <c r="DX65" s="65"/>
      <c r="DY65" s="65"/>
      <c r="DZ65" s="65"/>
      <c r="EA65" s="65"/>
      <c r="EB65" s="65"/>
      <c r="EC65" s="65"/>
      <c r="ED65" s="65"/>
      <c r="EE65" s="65"/>
      <c r="EF65" s="65"/>
      <c r="EG65" s="65"/>
      <c r="EH65" s="65"/>
      <c r="EI65" s="65"/>
      <c r="EJ65" s="65"/>
      <c r="EK65" s="65"/>
      <c r="EL65" s="65"/>
      <c r="EM65" s="65"/>
      <c r="EN65" s="65"/>
      <c r="EO65" s="65"/>
      <c r="EP65" s="65"/>
      <c r="EQ65" s="65"/>
      <c r="ER65" s="65"/>
      <c r="ES65" s="65"/>
      <c r="ET65" s="65"/>
      <c r="EU65" s="65"/>
      <c r="EV65" s="65"/>
      <c r="EW65" s="65"/>
      <c r="EX65" s="65"/>
      <c r="EY65" s="65"/>
      <c r="EZ65" s="65"/>
      <c r="FA65" s="65"/>
      <c r="FB65" s="65"/>
      <c r="FC65" s="65"/>
      <c r="FD65" s="65"/>
      <c r="FE65" s="65"/>
      <c r="FF65" s="65"/>
      <c r="FG65" s="65"/>
      <c r="FH65" s="65"/>
      <c r="FI65" s="65"/>
      <c r="FJ65" s="65"/>
      <c r="FK65" s="65"/>
      <c r="FL65" s="65"/>
      <c r="FM65" s="65"/>
      <c r="FN65" s="65"/>
      <c r="FO65" s="65"/>
      <c r="FP65" s="65"/>
      <c r="FQ65" s="65"/>
      <c r="FR65" s="65"/>
      <c r="FS65" s="65"/>
      <c r="FT65" s="65"/>
      <c r="FU65" s="65"/>
      <c r="FV65" s="65"/>
      <c r="FW65" s="65"/>
      <c r="FX65" s="65"/>
      <c r="FY65" s="65"/>
      <c r="FZ65" s="65"/>
      <c r="GA65" s="65"/>
      <c r="GB65" s="65"/>
      <c r="GC65" s="65"/>
      <c r="GD65" s="65"/>
      <c r="GE65" s="65"/>
      <c r="GF65" s="65"/>
      <c r="GG65" s="65"/>
      <c r="GH65" s="65"/>
      <c r="GI65" s="65"/>
      <c r="GJ65" s="65"/>
      <c r="GK65" s="65"/>
      <c r="GL65" s="65"/>
      <c r="GM65" s="65"/>
      <c r="GN65" s="65"/>
      <c r="GO65" s="65"/>
      <c r="GP65" s="65"/>
      <c r="GQ65" s="65"/>
      <c r="GR65" s="65"/>
      <c r="GS65" s="65"/>
      <c r="GT65" s="65"/>
      <c r="GU65" s="65"/>
      <c r="GV65" s="65"/>
      <c r="GW65" s="65"/>
      <c r="GX65" s="65"/>
      <c r="GY65" s="65"/>
      <c r="GZ65" s="65"/>
      <c r="HA65" s="65"/>
      <c r="HB65" s="65"/>
      <c r="HC65" s="65"/>
      <c r="HD65" s="65"/>
      <c r="HE65" s="65"/>
      <c r="HF65" s="65"/>
      <c r="HG65" s="65"/>
      <c r="HH65" s="65"/>
      <c r="HI65" s="65"/>
      <c r="HJ65" s="65"/>
      <c r="HK65" s="65"/>
      <c r="HL65" s="65"/>
      <c r="HM65" s="65"/>
      <c r="HN65" s="65"/>
      <c r="HO65" s="65"/>
      <c r="HP65" s="65"/>
      <c r="HQ65" s="65"/>
      <c r="HR65" s="65"/>
      <c r="HS65" s="65"/>
      <c r="HT65" s="65"/>
      <c r="HU65" s="65"/>
      <c r="HV65" s="65"/>
      <c r="HW65" s="65"/>
      <c r="HX65" s="65"/>
      <c r="HY65" s="65"/>
      <c r="HZ65" s="65"/>
      <c r="IA65" s="65"/>
      <c r="IB65" s="65"/>
      <c r="IC65" s="65"/>
      <c r="ID65" s="65"/>
      <c r="IE65" s="65"/>
      <c r="IF65" s="65"/>
      <c r="IG65" s="65"/>
      <c r="IH65" s="65"/>
      <c r="II65" s="65"/>
      <c r="IJ65" s="65"/>
      <c r="IK65" s="65"/>
      <c r="IL65" s="65"/>
      <c r="IM65" s="65"/>
      <c r="IN65" s="65"/>
      <c r="IO65" s="65"/>
      <c r="IP65" s="65"/>
      <c r="IQ65" s="65"/>
      <c r="IR65" s="65"/>
      <c r="IS65" s="65"/>
      <c r="IT65" s="65"/>
      <c r="IU65" s="65"/>
      <c r="IV65" s="65"/>
    </row>
    <row r="66" spans="1:256" ht="27" x14ac:dyDescent="0.25">
      <c r="A66" s="63">
        <v>1</v>
      </c>
      <c r="B66" s="64" t="s">
        <v>301</v>
      </c>
      <c r="C66" s="222">
        <v>5913310.0117769996</v>
      </c>
      <c r="D66" s="222">
        <v>12381325.013</v>
      </c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5"/>
      <c r="AH66" s="65"/>
      <c r="AI66" s="65"/>
      <c r="AJ66" s="65"/>
      <c r="AK66" s="65"/>
      <c r="AL66" s="65"/>
      <c r="AM66" s="65"/>
      <c r="AN66" s="65"/>
      <c r="AO66" s="65"/>
      <c r="AP66" s="65"/>
      <c r="AQ66" s="65"/>
      <c r="AR66" s="65"/>
      <c r="AS66" s="65"/>
      <c r="AT66" s="65"/>
      <c r="AU66" s="65"/>
      <c r="AV66" s="65"/>
      <c r="AW66" s="65"/>
      <c r="AX66" s="65"/>
      <c r="AY66" s="65"/>
      <c r="AZ66" s="65"/>
      <c r="BA66" s="65"/>
      <c r="BB66" s="65"/>
      <c r="BC66" s="65"/>
      <c r="BD66" s="65"/>
      <c r="BE66" s="65"/>
      <c r="BF66" s="65"/>
      <c r="BG66" s="65"/>
      <c r="BH66" s="65"/>
      <c r="BI66" s="65"/>
      <c r="BJ66" s="65"/>
      <c r="BK66" s="65"/>
      <c r="BL66" s="65"/>
      <c r="BM66" s="65"/>
      <c r="BN66" s="65"/>
      <c r="BO66" s="65"/>
      <c r="BP66" s="65"/>
      <c r="BQ66" s="65"/>
      <c r="BR66" s="65"/>
      <c r="BS66" s="65"/>
      <c r="BT66" s="65"/>
      <c r="BU66" s="65"/>
      <c r="BV66" s="65"/>
      <c r="BW66" s="65"/>
      <c r="BX66" s="65"/>
      <c r="BY66" s="65"/>
      <c r="BZ66" s="65"/>
      <c r="CA66" s="65"/>
      <c r="CB66" s="65"/>
      <c r="CC66" s="65"/>
      <c r="CD66" s="65"/>
      <c r="CE66" s="65"/>
      <c r="CF66" s="65"/>
      <c r="CG66" s="65"/>
      <c r="CH66" s="65"/>
      <c r="CI66" s="65"/>
      <c r="CJ66" s="65"/>
      <c r="CK66" s="65"/>
      <c r="CL66" s="65"/>
      <c r="CM66" s="65"/>
      <c r="CN66" s="65"/>
      <c r="CO66" s="65"/>
      <c r="CP66" s="65"/>
      <c r="CQ66" s="65"/>
      <c r="CR66" s="65"/>
      <c r="CS66" s="65"/>
      <c r="CT66" s="65"/>
      <c r="CU66" s="65"/>
      <c r="CV66" s="65"/>
      <c r="CW66" s="65"/>
      <c r="CX66" s="65"/>
      <c r="CY66" s="65"/>
      <c r="CZ66" s="65"/>
      <c r="DA66" s="65"/>
      <c r="DB66" s="65"/>
      <c r="DC66" s="65"/>
      <c r="DD66" s="65"/>
      <c r="DE66" s="65"/>
      <c r="DF66" s="65"/>
      <c r="DG66" s="65"/>
      <c r="DH66" s="65"/>
      <c r="DI66" s="65"/>
      <c r="DJ66" s="65"/>
      <c r="DK66" s="65"/>
      <c r="DL66" s="65"/>
      <c r="DM66" s="65"/>
      <c r="DN66" s="65"/>
      <c r="DO66" s="65"/>
      <c r="DP66" s="65"/>
      <c r="DQ66" s="65"/>
      <c r="DR66" s="65"/>
      <c r="DS66" s="65"/>
      <c r="DT66" s="65"/>
      <c r="DU66" s="65"/>
      <c r="DV66" s="65"/>
      <c r="DW66" s="65"/>
      <c r="DX66" s="65"/>
      <c r="DY66" s="65"/>
      <c r="DZ66" s="65"/>
      <c r="EA66" s="65"/>
      <c r="EB66" s="65"/>
      <c r="EC66" s="65"/>
      <c r="ED66" s="65"/>
      <c r="EE66" s="65"/>
      <c r="EF66" s="65"/>
      <c r="EG66" s="65"/>
      <c r="EH66" s="65"/>
      <c r="EI66" s="65"/>
      <c r="EJ66" s="65"/>
      <c r="EK66" s="65"/>
      <c r="EL66" s="65"/>
      <c r="EM66" s="65"/>
      <c r="EN66" s="65"/>
      <c r="EO66" s="65"/>
      <c r="EP66" s="65"/>
      <c r="EQ66" s="65"/>
      <c r="ER66" s="65"/>
      <c r="ES66" s="65"/>
      <c r="ET66" s="65"/>
      <c r="EU66" s="65"/>
      <c r="EV66" s="65"/>
      <c r="EW66" s="65"/>
      <c r="EX66" s="65"/>
      <c r="EY66" s="65"/>
      <c r="EZ66" s="65"/>
      <c r="FA66" s="65"/>
      <c r="FB66" s="65"/>
      <c r="FC66" s="65"/>
      <c r="FD66" s="65"/>
      <c r="FE66" s="65"/>
      <c r="FF66" s="65"/>
      <c r="FG66" s="65"/>
      <c r="FH66" s="65"/>
      <c r="FI66" s="65"/>
      <c r="FJ66" s="65"/>
      <c r="FK66" s="65"/>
      <c r="FL66" s="65"/>
      <c r="FM66" s="65"/>
      <c r="FN66" s="65"/>
      <c r="FO66" s="65"/>
      <c r="FP66" s="65"/>
      <c r="FQ66" s="65"/>
      <c r="FR66" s="65"/>
      <c r="FS66" s="65"/>
      <c r="FT66" s="65"/>
      <c r="FU66" s="65"/>
      <c r="FV66" s="65"/>
      <c r="FW66" s="65"/>
      <c r="FX66" s="65"/>
      <c r="FY66" s="65"/>
      <c r="FZ66" s="65"/>
      <c r="GA66" s="65"/>
      <c r="GB66" s="65"/>
      <c r="GC66" s="65"/>
      <c r="GD66" s="65"/>
      <c r="GE66" s="65"/>
      <c r="GF66" s="65"/>
      <c r="GG66" s="65"/>
      <c r="GH66" s="65"/>
      <c r="GI66" s="65"/>
      <c r="GJ66" s="65"/>
      <c r="GK66" s="65"/>
      <c r="GL66" s="65"/>
      <c r="GM66" s="65"/>
      <c r="GN66" s="65"/>
      <c r="GO66" s="65"/>
      <c r="GP66" s="65"/>
      <c r="GQ66" s="65"/>
      <c r="GR66" s="65"/>
      <c r="GS66" s="65"/>
      <c r="GT66" s="65"/>
      <c r="GU66" s="65"/>
      <c r="GV66" s="65"/>
      <c r="GW66" s="65"/>
      <c r="GX66" s="65"/>
      <c r="GY66" s="65"/>
      <c r="GZ66" s="65"/>
      <c r="HA66" s="65"/>
      <c r="HB66" s="65"/>
      <c r="HC66" s="65"/>
      <c r="HD66" s="65"/>
      <c r="HE66" s="65"/>
      <c r="HF66" s="65"/>
      <c r="HG66" s="65"/>
      <c r="HH66" s="65"/>
      <c r="HI66" s="65"/>
      <c r="HJ66" s="65"/>
      <c r="HK66" s="65"/>
      <c r="HL66" s="65"/>
      <c r="HM66" s="65"/>
      <c r="HN66" s="65"/>
      <c r="HO66" s="65"/>
      <c r="HP66" s="65"/>
      <c r="HQ66" s="65"/>
      <c r="HR66" s="65"/>
      <c r="HS66" s="65"/>
      <c r="HT66" s="65"/>
      <c r="HU66" s="65"/>
      <c r="HV66" s="65"/>
      <c r="HW66" s="65"/>
      <c r="HX66" s="65"/>
      <c r="HY66" s="65"/>
      <c r="HZ66" s="65"/>
      <c r="IA66" s="65"/>
      <c r="IB66" s="65"/>
      <c r="IC66" s="65"/>
      <c r="ID66" s="65"/>
      <c r="IE66" s="65"/>
      <c r="IF66" s="65"/>
      <c r="IG66" s="65"/>
      <c r="IH66" s="65"/>
      <c r="II66" s="65"/>
      <c r="IJ66" s="65"/>
      <c r="IK66" s="65"/>
      <c r="IL66" s="65"/>
      <c r="IM66" s="65"/>
      <c r="IN66" s="65"/>
      <c r="IO66" s="65"/>
      <c r="IP66" s="65"/>
      <c r="IQ66" s="65"/>
      <c r="IR66" s="65"/>
      <c r="IS66" s="65"/>
      <c r="IT66" s="65"/>
      <c r="IU66" s="65"/>
      <c r="IV66" s="65"/>
    </row>
    <row r="67" spans="1:256" ht="14.25" x14ac:dyDescent="0.25">
      <c r="A67" s="61" t="s">
        <v>103</v>
      </c>
      <c r="B67" s="61" t="s">
        <v>302</v>
      </c>
      <c r="C67" s="214">
        <f>SUM(C68)</f>
        <v>633033.70055000007</v>
      </c>
      <c r="D67" s="214">
        <f>SUM(D68)</f>
        <v>1326130</v>
      </c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6"/>
      <c r="BC67" s="66"/>
      <c r="BD67" s="66"/>
      <c r="BE67" s="66"/>
      <c r="BF67" s="66"/>
      <c r="BG67" s="66"/>
      <c r="BH67" s="66"/>
      <c r="BI67" s="66"/>
      <c r="BJ67" s="66"/>
      <c r="BK67" s="66"/>
      <c r="BL67" s="66"/>
      <c r="BM67" s="66"/>
      <c r="BN67" s="66"/>
      <c r="BO67" s="66"/>
      <c r="BP67" s="66"/>
      <c r="BQ67" s="66"/>
      <c r="BR67" s="66"/>
      <c r="BS67" s="66"/>
      <c r="BT67" s="66"/>
      <c r="BU67" s="66"/>
      <c r="BV67" s="66"/>
      <c r="BW67" s="66"/>
      <c r="BX67" s="66"/>
      <c r="BY67" s="66"/>
      <c r="BZ67" s="66"/>
      <c r="CA67" s="66"/>
      <c r="CB67" s="66"/>
      <c r="CC67" s="66"/>
      <c r="CD67" s="66"/>
      <c r="CE67" s="66"/>
      <c r="CF67" s="66"/>
      <c r="CG67" s="66"/>
      <c r="CH67" s="66"/>
      <c r="CI67" s="66"/>
      <c r="CJ67" s="66"/>
      <c r="CK67" s="66"/>
      <c r="CL67" s="66"/>
      <c r="CM67" s="66"/>
      <c r="CN67" s="66"/>
      <c r="CO67" s="66"/>
      <c r="CP67" s="66"/>
      <c r="CQ67" s="66"/>
      <c r="CR67" s="66"/>
      <c r="CS67" s="66"/>
      <c r="CT67" s="66"/>
      <c r="CU67" s="66"/>
      <c r="CV67" s="66"/>
      <c r="CW67" s="66"/>
      <c r="CX67" s="66"/>
      <c r="CY67" s="66"/>
      <c r="CZ67" s="66"/>
      <c r="DA67" s="66"/>
      <c r="DB67" s="66"/>
      <c r="DC67" s="66"/>
      <c r="DD67" s="66"/>
      <c r="DE67" s="66"/>
      <c r="DF67" s="66"/>
      <c r="DG67" s="66"/>
      <c r="DH67" s="66"/>
      <c r="DI67" s="66"/>
      <c r="DJ67" s="66"/>
      <c r="DK67" s="66"/>
      <c r="DL67" s="66"/>
      <c r="DM67" s="66"/>
      <c r="DN67" s="66"/>
      <c r="DO67" s="66"/>
      <c r="DP67" s="66"/>
      <c r="DQ67" s="66"/>
      <c r="DR67" s="66"/>
      <c r="DS67" s="66"/>
      <c r="DT67" s="66"/>
      <c r="DU67" s="66"/>
      <c r="DV67" s="66"/>
      <c r="DW67" s="66"/>
      <c r="DX67" s="66"/>
      <c r="DY67" s="66"/>
      <c r="DZ67" s="66"/>
      <c r="EA67" s="66"/>
      <c r="EB67" s="66"/>
      <c r="EC67" s="66"/>
      <c r="ED67" s="66"/>
      <c r="EE67" s="66"/>
      <c r="EF67" s="66"/>
      <c r="EG67" s="66"/>
      <c r="EH67" s="66"/>
      <c r="EI67" s="66"/>
      <c r="EJ67" s="66"/>
      <c r="EK67" s="66"/>
      <c r="EL67" s="66"/>
      <c r="EM67" s="66"/>
      <c r="EN67" s="66"/>
      <c r="EO67" s="66"/>
      <c r="EP67" s="66"/>
      <c r="EQ67" s="66"/>
      <c r="ER67" s="66"/>
      <c r="ES67" s="66"/>
      <c r="ET67" s="66"/>
      <c r="EU67" s="66"/>
      <c r="EV67" s="66"/>
      <c r="EW67" s="66"/>
      <c r="EX67" s="66"/>
      <c r="EY67" s="66"/>
      <c r="EZ67" s="66"/>
      <c r="FA67" s="66"/>
      <c r="FB67" s="66"/>
      <c r="FC67" s="66"/>
      <c r="FD67" s="66"/>
      <c r="FE67" s="66"/>
      <c r="FF67" s="66"/>
      <c r="FG67" s="66"/>
      <c r="FH67" s="66"/>
      <c r="FI67" s="66"/>
      <c r="FJ67" s="66"/>
      <c r="FK67" s="66"/>
      <c r="FL67" s="66"/>
      <c r="FM67" s="66"/>
      <c r="FN67" s="66"/>
      <c r="FO67" s="66"/>
      <c r="FP67" s="66"/>
      <c r="FQ67" s="66"/>
      <c r="FR67" s="66"/>
      <c r="FS67" s="66"/>
      <c r="FT67" s="66"/>
      <c r="FU67" s="66"/>
      <c r="FV67" s="66"/>
      <c r="FW67" s="66"/>
      <c r="FX67" s="66"/>
      <c r="FY67" s="66"/>
      <c r="FZ67" s="66"/>
      <c r="GA67" s="66"/>
      <c r="GB67" s="66"/>
      <c r="GC67" s="66"/>
      <c r="GD67" s="66"/>
      <c r="GE67" s="66"/>
      <c r="GF67" s="66"/>
      <c r="GG67" s="66"/>
      <c r="GH67" s="66"/>
      <c r="GI67" s="66"/>
      <c r="GJ67" s="66"/>
      <c r="GK67" s="66"/>
      <c r="GL67" s="66"/>
      <c r="GM67" s="66"/>
      <c r="GN67" s="66"/>
      <c r="GO67" s="66"/>
      <c r="GP67" s="66"/>
      <c r="GQ67" s="66"/>
      <c r="GR67" s="66"/>
      <c r="GS67" s="66"/>
      <c r="GT67" s="66"/>
      <c r="GU67" s="66"/>
      <c r="GV67" s="66"/>
      <c r="GW67" s="66"/>
      <c r="GX67" s="66"/>
      <c r="GY67" s="66"/>
      <c r="GZ67" s="66"/>
      <c r="HA67" s="66"/>
      <c r="HB67" s="66"/>
      <c r="HC67" s="66"/>
      <c r="HD67" s="66"/>
      <c r="HE67" s="66"/>
      <c r="HF67" s="66"/>
      <c r="HG67" s="66"/>
      <c r="HH67" s="66"/>
      <c r="HI67" s="66"/>
      <c r="HJ67" s="66"/>
      <c r="HK67" s="66"/>
      <c r="HL67" s="66"/>
      <c r="HM67" s="66"/>
      <c r="HN67" s="66"/>
      <c r="HO67" s="66"/>
      <c r="HP67" s="66"/>
      <c r="HQ67" s="66"/>
      <c r="HR67" s="66"/>
      <c r="HS67" s="66"/>
      <c r="HT67" s="66"/>
      <c r="HU67" s="66"/>
      <c r="HV67" s="66"/>
      <c r="HW67" s="66"/>
      <c r="HX67" s="66"/>
      <c r="HY67" s="66"/>
      <c r="HZ67" s="66"/>
      <c r="IA67" s="66"/>
      <c r="IB67" s="66"/>
      <c r="IC67" s="66"/>
      <c r="ID67" s="66"/>
      <c r="IE67" s="66"/>
      <c r="IF67" s="66"/>
      <c r="IG67" s="66"/>
      <c r="IH67" s="66"/>
      <c r="II67" s="66"/>
      <c r="IJ67" s="66"/>
      <c r="IK67" s="66"/>
      <c r="IL67" s="66"/>
      <c r="IM67" s="66"/>
      <c r="IN67" s="66"/>
      <c r="IO67" s="66"/>
      <c r="IP67" s="66"/>
      <c r="IQ67" s="66"/>
      <c r="IR67" s="66"/>
      <c r="IS67" s="66"/>
      <c r="IT67" s="66"/>
      <c r="IU67" s="66"/>
      <c r="IV67" s="66"/>
    </row>
    <row r="68" spans="1:256" x14ac:dyDescent="0.25">
      <c r="A68" s="63">
        <v>1</v>
      </c>
      <c r="B68" s="64" t="s">
        <v>176</v>
      </c>
      <c r="C68" s="222">
        <v>633033.70055000007</v>
      </c>
      <c r="D68" s="222">
        <v>1326130</v>
      </c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  <c r="AH68" s="65"/>
      <c r="AI68" s="65"/>
      <c r="AJ68" s="65"/>
      <c r="AK68" s="65"/>
      <c r="AL68" s="65"/>
      <c r="AM68" s="65"/>
      <c r="AN68" s="65"/>
      <c r="AO68" s="65"/>
      <c r="AP68" s="65"/>
      <c r="AQ68" s="65"/>
      <c r="AR68" s="65"/>
      <c r="AS68" s="65"/>
      <c r="AT68" s="65"/>
      <c r="AU68" s="65"/>
      <c r="AV68" s="65"/>
      <c r="AW68" s="65"/>
      <c r="AX68" s="65"/>
      <c r="AY68" s="65"/>
      <c r="AZ68" s="65"/>
      <c r="BA68" s="65"/>
      <c r="BB68" s="65"/>
      <c r="BC68" s="65"/>
      <c r="BD68" s="65"/>
      <c r="BE68" s="65"/>
      <c r="BF68" s="65"/>
      <c r="BG68" s="65"/>
      <c r="BH68" s="65"/>
      <c r="BI68" s="65"/>
      <c r="BJ68" s="65"/>
      <c r="BK68" s="65"/>
      <c r="BL68" s="65"/>
      <c r="BM68" s="65"/>
      <c r="BN68" s="65"/>
      <c r="BO68" s="65"/>
      <c r="BP68" s="65"/>
      <c r="BQ68" s="65"/>
      <c r="BR68" s="65"/>
      <c r="BS68" s="65"/>
      <c r="BT68" s="65"/>
      <c r="BU68" s="65"/>
      <c r="BV68" s="65"/>
      <c r="BW68" s="65"/>
      <c r="BX68" s="65"/>
      <c r="BY68" s="65"/>
      <c r="BZ68" s="65"/>
      <c r="CA68" s="65"/>
      <c r="CB68" s="65"/>
      <c r="CC68" s="65"/>
      <c r="CD68" s="65"/>
      <c r="CE68" s="65"/>
      <c r="CF68" s="65"/>
      <c r="CG68" s="65"/>
      <c r="CH68" s="65"/>
      <c r="CI68" s="65"/>
      <c r="CJ68" s="65"/>
      <c r="CK68" s="65"/>
      <c r="CL68" s="65"/>
      <c r="CM68" s="65"/>
      <c r="CN68" s="65"/>
      <c r="CO68" s="65"/>
      <c r="CP68" s="65"/>
      <c r="CQ68" s="65"/>
      <c r="CR68" s="65"/>
      <c r="CS68" s="65"/>
      <c r="CT68" s="65"/>
      <c r="CU68" s="65"/>
      <c r="CV68" s="65"/>
      <c r="CW68" s="65"/>
      <c r="CX68" s="65"/>
      <c r="CY68" s="65"/>
      <c r="CZ68" s="65"/>
      <c r="DA68" s="65"/>
      <c r="DB68" s="65"/>
      <c r="DC68" s="65"/>
      <c r="DD68" s="65"/>
      <c r="DE68" s="65"/>
      <c r="DF68" s="65"/>
      <c r="DG68" s="65"/>
      <c r="DH68" s="65"/>
      <c r="DI68" s="65"/>
      <c r="DJ68" s="65"/>
      <c r="DK68" s="65"/>
      <c r="DL68" s="65"/>
      <c r="DM68" s="65"/>
      <c r="DN68" s="65"/>
      <c r="DO68" s="65"/>
      <c r="DP68" s="65"/>
      <c r="DQ68" s="65"/>
      <c r="DR68" s="65"/>
      <c r="DS68" s="65"/>
      <c r="DT68" s="65"/>
      <c r="DU68" s="65"/>
      <c r="DV68" s="65"/>
      <c r="DW68" s="65"/>
      <c r="DX68" s="65"/>
      <c r="DY68" s="65"/>
      <c r="DZ68" s="65"/>
      <c r="EA68" s="65"/>
      <c r="EB68" s="65"/>
      <c r="EC68" s="65"/>
      <c r="ED68" s="65"/>
      <c r="EE68" s="65"/>
      <c r="EF68" s="65"/>
      <c r="EG68" s="65"/>
      <c r="EH68" s="65"/>
      <c r="EI68" s="65"/>
      <c r="EJ68" s="65"/>
      <c r="EK68" s="65"/>
      <c r="EL68" s="65"/>
      <c r="EM68" s="65"/>
      <c r="EN68" s="65"/>
      <c r="EO68" s="65"/>
      <c r="EP68" s="65"/>
      <c r="EQ68" s="65"/>
      <c r="ER68" s="65"/>
      <c r="ES68" s="65"/>
      <c r="ET68" s="65"/>
      <c r="EU68" s="65"/>
      <c r="EV68" s="65"/>
      <c r="EW68" s="65"/>
      <c r="EX68" s="65"/>
      <c r="EY68" s="65"/>
      <c r="EZ68" s="65"/>
      <c r="FA68" s="65"/>
      <c r="FB68" s="65"/>
      <c r="FC68" s="65"/>
      <c r="FD68" s="65"/>
      <c r="FE68" s="65"/>
      <c r="FF68" s="65"/>
      <c r="FG68" s="65"/>
      <c r="FH68" s="65"/>
      <c r="FI68" s="65"/>
      <c r="FJ68" s="65"/>
      <c r="FK68" s="65"/>
      <c r="FL68" s="65"/>
      <c r="FM68" s="65"/>
      <c r="FN68" s="65"/>
      <c r="FO68" s="65"/>
      <c r="FP68" s="65"/>
      <c r="FQ68" s="65"/>
      <c r="FR68" s="65"/>
      <c r="FS68" s="65"/>
      <c r="FT68" s="65"/>
      <c r="FU68" s="65"/>
      <c r="FV68" s="65"/>
      <c r="FW68" s="65"/>
      <c r="FX68" s="65"/>
      <c r="FY68" s="65"/>
      <c r="FZ68" s="65"/>
      <c r="GA68" s="65"/>
      <c r="GB68" s="65"/>
      <c r="GC68" s="65"/>
      <c r="GD68" s="65"/>
      <c r="GE68" s="65"/>
      <c r="GF68" s="65"/>
      <c r="GG68" s="65"/>
      <c r="GH68" s="65"/>
      <c r="GI68" s="65"/>
      <c r="GJ68" s="65"/>
      <c r="GK68" s="65"/>
      <c r="GL68" s="65"/>
      <c r="GM68" s="65"/>
      <c r="GN68" s="65"/>
      <c r="GO68" s="65"/>
      <c r="GP68" s="65"/>
      <c r="GQ68" s="65"/>
      <c r="GR68" s="65"/>
      <c r="GS68" s="65"/>
      <c r="GT68" s="65"/>
      <c r="GU68" s="65"/>
      <c r="GV68" s="65"/>
      <c r="GW68" s="65"/>
      <c r="GX68" s="65"/>
      <c r="GY68" s="65"/>
      <c r="GZ68" s="65"/>
      <c r="HA68" s="65"/>
      <c r="HB68" s="65"/>
      <c r="HC68" s="65"/>
      <c r="HD68" s="65"/>
      <c r="HE68" s="65"/>
      <c r="HF68" s="65"/>
      <c r="HG68" s="65"/>
      <c r="HH68" s="65"/>
      <c r="HI68" s="65"/>
      <c r="HJ68" s="65"/>
      <c r="HK68" s="65"/>
      <c r="HL68" s="65"/>
      <c r="HM68" s="65"/>
      <c r="HN68" s="65"/>
      <c r="HO68" s="65"/>
      <c r="HP68" s="65"/>
      <c r="HQ68" s="65"/>
      <c r="HR68" s="65"/>
      <c r="HS68" s="65"/>
      <c r="HT68" s="65"/>
      <c r="HU68" s="65"/>
      <c r="HV68" s="65"/>
      <c r="HW68" s="65"/>
      <c r="HX68" s="65"/>
      <c r="HY68" s="65"/>
      <c r="HZ68" s="65"/>
      <c r="IA68" s="65"/>
      <c r="IB68" s="65"/>
      <c r="IC68" s="65"/>
      <c r="ID68" s="65"/>
      <c r="IE68" s="65"/>
      <c r="IF68" s="65"/>
      <c r="IG68" s="65"/>
      <c r="IH68" s="65"/>
      <c r="II68" s="65"/>
      <c r="IJ68" s="65"/>
      <c r="IK68" s="65"/>
      <c r="IL68" s="65"/>
      <c r="IM68" s="65"/>
      <c r="IN68" s="65"/>
      <c r="IO68" s="65"/>
      <c r="IP68" s="65"/>
      <c r="IQ68" s="65"/>
      <c r="IR68" s="65"/>
      <c r="IS68" s="65"/>
      <c r="IT68" s="65"/>
      <c r="IU68" s="65"/>
      <c r="IV68" s="65"/>
    </row>
    <row r="69" spans="1:256" ht="14.25" x14ac:dyDescent="0.25">
      <c r="A69" s="61" t="s">
        <v>109</v>
      </c>
      <c r="B69" s="61" t="s">
        <v>336</v>
      </c>
      <c r="C69" s="214">
        <f>SUM(C70)</f>
        <v>10165531.138193</v>
      </c>
      <c r="D69" s="214">
        <f>SUM(D70)</f>
        <v>21340382.818</v>
      </c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  <c r="AM69" s="66"/>
      <c r="AN69" s="66"/>
      <c r="AO69" s="66"/>
      <c r="AP69" s="66"/>
      <c r="AQ69" s="66"/>
      <c r="AR69" s="66"/>
      <c r="AS69" s="66"/>
      <c r="AT69" s="66"/>
      <c r="AU69" s="66"/>
      <c r="AV69" s="66"/>
      <c r="AW69" s="66"/>
      <c r="AX69" s="66"/>
      <c r="AY69" s="66"/>
      <c r="AZ69" s="66"/>
      <c r="BA69" s="66"/>
      <c r="BB69" s="66"/>
      <c r="BC69" s="66"/>
      <c r="BD69" s="66"/>
      <c r="BE69" s="66"/>
      <c r="BF69" s="66"/>
      <c r="BG69" s="66"/>
      <c r="BH69" s="66"/>
      <c r="BI69" s="66"/>
      <c r="BJ69" s="66"/>
      <c r="BK69" s="66"/>
      <c r="BL69" s="66"/>
      <c r="BM69" s="66"/>
      <c r="BN69" s="66"/>
      <c r="BO69" s="66"/>
      <c r="BP69" s="66"/>
      <c r="BQ69" s="66"/>
      <c r="BR69" s="66"/>
      <c r="BS69" s="66"/>
      <c r="BT69" s="66"/>
      <c r="BU69" s="66"/>
      <c r="BV69" s="66"/>
      <c r="BW69" s="66"/>
      <c r="BX69" s="66"/>
      <c r="BY69" s="66"/>
      <c r="BZ69" s="66"/>
      <c r="CA69" s="66"/>
      <c r="CB69" s="66"/>
      <c r="CC69" s="66"/>
      <c r="CD69" s="66"/>
      <c r="CE69" s="66"/>
      <c r="CF69" s="66"/>
      <c r="CG69" s="66"/>
      <c r="CH69" s="66"/>
      <c r="CI69" s="66"/>
      <c r="CJ69" s="66"/>
      <c r="CK69" s="66"/>
      <c r="CL69" s="66"/>
      <c r="CM69" s="66"/>
      <c r="CN69" s="66"/>
      <c r="CO69" s="66"/>
      <c r="CP69" s="66"/>
      <c r="CQ69" s="66"/>
      <c r="CR69" s="66"/>
      <c r="CS69" s="66"/>
      <c r="CT69" s="66"/>
      <c r="CU69" s="66"/>
      <c r="CV69" s="66"/>
      <c r="CW69" s="66"/>
      <c r="CX69" s="66"/>
      <c r="CY69" s="66"/>
      <c r="CZ69" s="66"/>
      <c r="DA69" s="66"/>
      <c r="DB69" s="66"/>
      <c r="DC69" s="66"/>
      <c r="DD69" s="66"/>
      <c r="DE69" s="66"/>
      <c r="DF69" s="66"/>
      <c r="DG69" s="66"/>
      <c r="DH69" s="66"/>
      <c r="DI69" s="66"/>
      <c r="DJ69" s="66"/>
      <c r="DK69" s="66"/>
      <c r="DL69" s="66"/>
      <c r="DM69" s="66"/>
      <c r="DN69" s="66"/>
      <c r="DO69" s="66"/>
      <c r="DP69" s="66"/>
      <c r="DQ69" s="66"/>
      <c r="DR69" s="66"/>
      <c r="DS69" s="66"/>
      <c r="DT69" s="66"/>
      <c r="DU69" s="66"/>
      <c r="DV69" s="66"/>
      <c r="DW69" s="66"/>
      <c r="DX69" s="66"/>
      <c r="DY69" s="66"/>
      <c r="DZ69" s="66"/>
      <c r="EA69" s="66"/>
      <c r="EB69" s="66"/>
      <c r="EC69" s="66"/>
      <c r="ED69" s="66"/>
      <c r="EE69" s="66"/>
      <c r="EF69" s="66"/>
      <c r="EG69" s="66"/>
      <c r="EH69" s="66"/>
      <c r="EI69" s="66"/>
      <c r="EJ69" s="66"/>
      <c r="EK69" s="66"/>
      <c r="EL69" s="66"/>
      <c r="EM69" s="66"/>
      <c r="EN69" s="66"/>
      <c r="EO69" s="66"/>
      <c r="EP69" s="66"/>
      <c r="EQ69" s="66"/>
      <c r="ER69" s="66"/>
      <c r="ES69" s="66"/>
      <c r="ET69" s="66"/>
      <c r="EU69" s="66"/>
      <c r="EV69" s="66"/>
      <c r="EW69" s="66"/>
      <c r="EX69" s="66"/>
      <c r="EY69" s="66"/>
      <c r="EZ69" s="66"/>
      <c r="FA69" s="66"/>
      <c r="FB69" s="66"/>
      <c r="FC69" s="66"/>
      <c r="FD69" s="66"/>
      <c r="FE69" s="66"/>
      <c r="FF69" s="66"/>
      <c r="FG69" s="66"/>
      <c r="FH69" s="66"/>
      <c r="FI69" s="66"/>
      <c r="FJ69" s="66"/>
      <c r="FK69" s="66"/>
      <c r="FL69" s="66"/>
      <c r="FM69" s="66"/>
      <c r="FN69" s="66"/>
      <c r="FO69" s="66"/>
      <c r="FP69" s="66"/>
      <c r="FQ69" s="66"/>
      <c r="FR69" s="66"/>
      <c r="FS69" s="66"/>
      <c r="FT69" s="66"/>
      <c r="FU69" s="66"/>
      <c r="FV69" s="66"/>
      <c r="FW69" s="66"/>
      <c r="FX69" s="66"/>
      <c r="FY69" s="66"/>
      <c r="FZ69" s="66"/>
      <c r="GA69" s="66"/>
      <c r="GB69" s="66"/>
      <c r="GC69" s="66"/>
      <c r="GD69" s="66"/>
      <c r="GE69" s="66"/>
      <c r="GF69" s="66"/>
      <c r="GG69" s="66"/>
      <c r="GH69" s="66"/>
      <c r="GI69" s="66"/>
      <c r="GJ69" s="66"/>
      <c r="GK69" s="66"/>
      <c r="GL69" s="66"/>
      <c r="GM69" s="66"/>
      <c r="GN69" s="66"/>
      <c r="GO69" s="66"/>
      <c r="GP69" s="66"/>
      <c r="GQ69" s="66"/>
      <c r="GR69" s="66"/>
      <c r="GS69" s="66"/>
      <c r="GT69" s="66"/>
      <c r="GU69" s="66"/>
      <c r="GV69" s="66"/>
      <c r="GW69" s="66"/>
      <c r="GX69" s="66"/>
      <c r="GY69" s="66"/>
      <c r="GZ69" s="66"/>
      <c r="HA69" s="66"/>
      <c r="HB69" s="66"/>
      <c r="HC69" s="66"/>
      <c r="HD69" s="66"/>
      <c r="HE69" s="66"/>
      <c r="HF69" s="66"/>
      <c r="HG69" s="66"/>
      <c r="HH69" s="66"/>
      <c r="HI69" s="66"/>
      <c r="HJ69" s="66"/>
      <c r="HK69" s="66"/>
      <c r="HL69" s="66"/>
      <c r="HM69" s="66"/>
      <c r="HN69" s="66"/>
      <c r="HO69" s="66"/>
      <c r="HP69" s="66"/>
      <c r="HQ69" s="66"/>
      <c r="HR69" s="66"/>
      <c r="HS69" s="66"/>
      <c r="HT69" s="66"/>
      <c r="HU69" s="66"/>
      <c r="HV69" s="66"/>
      <c r="HW69" s="66"/>
      <c r="HX69" s="66"/>
      <c r="HY69" s="66"/>
      <c r="HZ69" s="66"/>
      <c r="IA69" s="66"/>
      <c r="IB69" s="66"/>
      <c r="IC69" s="66"/>
      <c r="ID69" s="66"/>
      <c r="IE69" s="66"/>
      <c r="IF69" s="66"/>
      <c r="IG69" s="66"/>
      <c r="IH69" s="66"/>
      <c r="II69" s="66"/>
      <c r="IJ69" s="66"/>
      <c r="IK69" s="66"/>
      <c r="IL69" s="66"/>
      <c r="IM69" s="66"/>
      <c r="IN69" s="66"/>
      <c r="IO69" s="66"/>
      <c r="IP69" s="66"/>
      <c r="IQ69" s="66"/>
      <c r="IR69" s="66"/>
      <c r="IS69" s="66"/>
      <c r="IT69" s="66"/>
      <c r="IU69" s="66"/>
      <c r="IV69" s="66"/>
    </row>
    <row r="70" spans="1:256" ht="27" x14ac:dyDescent="0.25">
      <c r="A70" s="63">
        <v>1</v>
      </c>
      <c r="B70" s="64" t="s">
        <v>307</v>
      </c>
      <c r="C70" s="222">
        <v>10165531.138193</v>
      </c>
      <c r="D70" s="222">
        <v>21340382.818</v>
      </c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/>
      <c r="AG70" s="65"/>
      <c r="AH70" s="65"/>
      <c r="AI70" s="65"/>
      <c r="AJ70" s="65"/>
      <c r="AK70" s="65"/>
      <c r="AL70" s="65"/>
      <c r="AM70" s="65"/>
      <c r="AN70" s="65"/>
      <c r="AO70" s="65"/>
      <c r="AP70" s="65"/>
      <c r="AQ70" s="65"/>
      <c r="AR70" s="65"/>
      <c r="AS70" s="65"/>
      <c r="AT70" s="65"/>
      <c r="AU70" s="65"/>
      <c r="AV70" s="65"/>
      <c r="AW70" s="65"/>
      <c r="AX70" s="65"/>
      <c r="AY70" s="65"/>
      <c r="AZ70" s="65"/>
      <c r="BA70" s="65"/>
      <c r="BB70" s="65"/>
      <c r="BC70" s="65"/>
      <c r="BD70" s="65"/>
      <c r="BE70" s="65"/>
      <c r="BF70" s="65"/>
      <c r="BG70" s="65"/>
      <c r="BH70" s="65"/>
      <c r="BI70" s="65"/>
      <c r="BJ70" s="65"/>
      <c r="BK70" s="65"/>
      <c r="BL70" s="65"/>
      <c r="BM70" s="65"/>
      <c r="BN70" s="65"/>
      <c r="BO70" s="65"/>
      <c r="BP70" s="65"/>
      <c r="BQ70" s="65"/>
      <c r="BR70" s="65"/>
      <c r="BS70" s="65"/>
      <c r="BT70" s="65"/>
      <c r="BU70" s="65"/>
      <c r="BV70" s="65"/>
      <c r="BW70" s="65"/>
      <c r="BX70" s="65"/>
      <c r="BY70" s="65"/>
      <c r="BZ70" s="65"/>
      <c r="CA70" s="65"/>
      <c r="CB70" s="65"/>
      <c r="CC70" s="65"/>
      <c r="CD70" s="65"/>
      <c r="CE70" s="65"/>
      <c r="CF70" s="65"/>
      <c r="CG70" s="65"/>
      <c r="CH70" s="65"/>
      <c r="CI70" s="65"/>
      <c r="CJ70" s="65"/>
      <c r="CK70" s="65"/>
      <c r="CL70" s="65"/>
      <c r="CM70" s="65"/>
      <c r="CN70" s="65"/>
      <c r="CO70" s="65"/>
      <c r="CP70" s="65"/>
      <c r="CQ70" s="65"/>
      <c r="CR70" s="65"/>
      <c r="CS70" s="65"/>
      <c r="CT70" s="65"/>
      <c r="CU70" s="65"/>
      <c r="CV70" s="65"/>
      <c r="CW70" s="65"/>
      <c r="CX70" s="65"/>
      <c r="CY70" s="65"/>
      <c r="CZ70" s="65"/>
      <c r="DA70" s="65"/>
      <c r="DB70" s="65"/>
      <c r="DC70" s="65"/>
      <c r="DD70" s="65"/>
      <c r="DE70" s="65"/>
      <c r="DF70" s="65"/>
      <c r="DG70" s="65"/>
      <c r="DH70" s="65"/>
      <c r="DI70" s="65"/>
      <c r="DJ70" s="65"/>
      <c r="DK70" s="65"/>
      <c r="DL70" s="65"/>
      <c r="DM70" s="65"/>
      <c r="DN70" s="65"/>
      <c r="DO70" s="65"/>
      <c r="DP70" s="65"/>
      <c r="DQ70" s="65"/>
      <c r="DR70" s="65"/>
      <c r="DS70" s="65"/>
      <c r="DT70" s="65"/>
      <c r="DU70" s="65"/>
      <c r="DV70" s="65"/>
      <c r="DW70" s="65"/>
      <c r="DX70" s="65"/>
      <c r="DY70" s="65"/>
      <c r="DZ70" s="65"/>
      <c r="EA70" s="65"/>
      <c r="EB70" s="65"/>
      <c r="EC70" s="65"/>
      <c r="ED70" s="65"/>
      <c r="EE70" s="65"/>
      <c r="EF70" s="65"/>
      <c r="EG70" s="65"/>
      <c r="EH70" s="65"/>
      <c r="EI70" s="65"/>
      <c r="EJ70" s="65"/>
      <c r="EK70" s="65"/>
      <c r="EL70" s="65"/>
      <c r="EM70" s="65"/>
      <c r="EN70" s="65"/>
      <c r="EO70" s="65"/>
      <c r="EP70" s="65"/>
      <c r="EQ70" s="65"/>
      <c r="ER70" s="65"/>
      <c r="ES70" s="65"/>
      <c r="ET70" s="65"/>
      <c r="EU70" s="65"/>
      <c r="EV70" s="65"/>
      <c r="EW70" s="65"/>
      <c r="EX70" s="65"/>
      <c r="EY70" s="65"/>
      <c r="EZ70" s="65"/>
      <c r="FA70" s="65"/>
      <c r="FB70" s="65"/>
      <c r="FC70" s="65"/>
      <c r="FD70" s="65"/>
      <c r="FE70" s="65"/>
      <c r="FF70" s="65"/>
      <c r="FG70" s="65"/>
      <c r="FH70" s="65"/>
      <c r="FI70" s="65"/>
      <c r="FJ70" s="65"/>
      <c r="FK70" s="65"/>
      <c r="FL70" s="65"/>
      <c r="FM70" s="65"/>
      <c r="FN70" s="65"/>
      <c r="FO70" s="65"/>
      <c r="FP70" s="65"/>
      <c r="FQ70" s="65"/>
      <c r="FR70" s="65"/>
      <c r="FS70" s="65"/>
      <c r="FT70" s="65"/>
      <c r="FU70" s="65"/>
      <c r="FV70" s="65"/>
      <c r="FW70" s="65"/>
      <c r="FX70" s="65"/>
      <c r="FY70" s="65"/>
      <c r="FZ70" s="65"/>
      <c r="GA70" s="65"/>
      <c r="GB70" s="65"/>
      <c r="GC70" s="65"/>
      <c r="GD70" s="65"/>
      <c r="GE70" s="65"/>
      <c r="GF70" s="65"/>
      <c r="GG70" s="65"/>
      <c r="GH70" s="65"/>
      <c r="GI70" s="65"/>
      <c r="GJ70" s="65"/>
      <c r="GK70" s="65"/>
      <c r="GL70" s="65"/>
      <c r="GM70" s="65"/>
      <c r="GN70" s="65"/>
      <c r="GO70" s="65"/>
      <c r="GP70" s="65"/>
      <c r="GQ70" s="65"/>
      <c r="GR70" s="65"/>
      <c r="GS70" s="65"/>
      <c r="GT70" s="65"/>
      <c r="GU70" s="65"/>
      <c r="GV70" s="65"/>
      <c r="GW70" s="65"/>
      <c r="GX70" s="65"/>
      <c r="GY70" s="65"/>
      <c r="GZ70" s="65"/>
      <c r="HA70" s="65"/>
      <c r="HB70" s="65"/>
      <c r="HC70" s="65"/>
      <c r="HD70" s="65"/>
      <c r="HE70" s="65"/>
      <c r="HF70" s="65"/>
      <c r="HG70" s="65"/>
      <c r="HH70" s="65"/>
      <c r="HI70" s="65"/>
      <c r="HJ70" s="65"/>
      <c r="HK70" s="65"/>
      <c r="HL70" s="65"/>
      <c r="HM70" s="65"/>
      <c r="HN70" s="65"/>
      <c r="HO70" s="65"/>
      <c r="HP70" s="65"/>
      <c r="HQ70" s="65"/>
      <c r="HR70" s="65"/>
      <c r="HS70" s="65"/>
      <c r="HT70" s="65"/>
      <c r="HU70" s="65"/>
      <c r="HV70" s="65"/>
      <c r="HW70" s="65"/>
      <c r="HX70" s="65"/>
      <c r="HY70" s="65"/>
      <c r="HZ70" s="65"/>
      <c r="IA70" s="65"/>
      <c r="IB70" s="65"/>
      <c r="IC70" s="65"/>
      <c r="ID70" s="65"/>
      <c r="IE70" s="65"/>
      <c r="IF70" s="65"/>
      <c r="IG70" s="65"/>
      <c r="IH70" s="65"/>
      <c r="II70" s="65"/>
      <c r="IJ70" s="65"/>
      <c r="IK70" s="65"/>
      <c r="IL70" s="65"/>
      <c r="IM70" s="65"/>
      <c r="IN70" s="65"/>
      <c r="IO70" s="65"/>
      <c r="IP70" s="65"/>
      <c r="IQ70" s="65"/>
      <c r="IR70" s="65"/>
      <c r="IS70" s="65"/>
      <c r="IT70" s="65"/>
      <c r="IU70" s="65"/>
      <c r="IV70" s="65"/>
    </row>
    <row r="71" spans="1:256" ht="14.25" customHeight="1" x14ac:dyDescent="0.25">
      <c r="A71" s="61" t="s">
        <v>109</v>
      </c>
      <c r="B71" s="61" t="s">
        <v>343</v>
      </c>
      <c r="C71" s="214">
        <f>SUM(C72)</f>
        <v>3739260.2115119998</v>
      </c>
      <c r="D71" s="214">
        <f>SUM(D72)</f>
        <v>7766059.0499999998</v>
      </c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65"/>
      <c r="AG71" s="65"/>
      <c r="AH71" s="65"/>
      <c r="AI71" s="65"/>
      <c r="AJ71" s="65"/>
      <c r="AK71" s="65"/>
      <c r="AL71" s="65"/>
      <c r="AM71" s="65"/>
      <c r="AN71" s="65"/>
      <c r="AO71" s="65"/>
      <c r="AP71" s="65"/>
      <c r="AQ71" s="65"/>
      <c r="AR71" s="65"/>
      <c r="AS71" s="65"/>
      <c r="AT71" s="65"/>
      <c r="AU71" s="65"/>
      <c r="AV71" s="65"/>
      <c r="AW71" s="65"/>
      <c r="AX71" s="65"/>
      <c r="AY71" s="65"/>
      <c r="AZ71" s="65"/>
      <c r="BA71" s="65"/>
      <c r="BB71" s="65"/>
      <c r="BC71" s="65"/>
      <c r="BD71" s="65"/>
      <c r="BE71" s="65"/>
      <c r="BF71" s="65"/>
      <c r="BG71" s="65"/>
      <c r="BH71" s="65"/>
      <c r="BI71" s="65"/>
      <c r="BJ71" s="65"/>
      <c r="BK71" s="65"/>
      <c r="BL71" s="65"/>
      <c r="BM71" s="65"/>
      <c r="BN71" s="65"/>
      <c r="BO71" s="65"/>
      <c r="BP71" s="65"/>
      <c r="BQ71" s="65"/>
      <c r="BR71" s="65"/>
      <c r="BS71" s="65"/>
      <c r="BT71" s="65"/>
      <c r="BU71" s="65"/>
      <c r="BV71" s="65"/>
      <c r="BW71" s="65"/>
      <c r="BX71" s="65"/>
      <c r="BY71" s="65"/>
      <c r="BZ71" s="65"/>
      <c r="CA71" s="65"/>
      <c r="CB71" s="65"/>
      <c r="CC71" s="65"/>
      <c r="CD71" s="65"/>
      <c r="CE71" s="65"/>
      <c r="CF71" s="65"/>
      <c r="CG71" s="65"/>
      <c r="CH71" s="65"/>
      <c r="CI71" s="65"/>
      <c r="CJ71" s="65"/>
      <c r="CK71" s="65"/>
      <c r="CL71" s="65"/>
      <c r="CM71" s="65"/>
      <c r="CN71" s="65"/>
      <c r="CO71" s="65"/>
      <c r="CP71" s="65"/>
      <c r="CQ71" s="65"/>
      <c r="CR71" s="65"/>
      <c r="CS71" s="65"/>
      <c r="CT71" s="65"/>
      <c r="CU71" s="65"/>
      <c r="CV71" s="65"/>
      <c r="CW71" s="65"/>
      <c r="CX71" s="65"/>
      <c r="CY71" s="65"/>
      <c r="CZ71" s="65"/>
      <c r="DA71" s="65"/>
      <c r="DB71" s="65"/>
      <c r="DC71" s="65"/>
      <c r="DD71" s="65"/>
      <c r="DE71" s="65"/>
      <c r="DF71" s="65"/>
      <c r="DG71" s="65"/>
      <c r="DH71" s="65"/>
      <c r="DI71" s="65"/>
      <c r="DJ71" s="65"/>
      <c r="DK71" s="65"/>
      <c r="DL71" s="65"/>
      <c r="DM71" s="65"/>
      <c r="DN71" s="65"/>
      <c r="DO71" s="65"/>
      <c r="DP71" s="65"/>
      <c r="DQ71" s="65"/>
      <c r="DR71" s="65"/>
      <c r="DS71" s="65"/>
      <c r="DT71" s="65"/>
      <c r="DU71" s="65"/>
      <c r="DV71" s="65"/>
      <c r="DW71" s="65"/>
      <c r="DX71" s="65"/>
      <c r="DY71" s="65"/>
      <c r="DZ71" s="65"/>
      <c r="EA71" s="65"/>
      <c r="EB71" s="65"/>
      <c r="EC71" s="65"/>
      <c r="ED71" s="65"/>
      <c r="EE71" s="65"/>
      <c r="EF71" s="65"/>
      <c r="EG71" s="65"/>
      <c r="EH71" s="65"/>
      <c r="EI71" s="65"/>
      <c r="EJ71" s="65"/>
      <c r="EK71" s="65"/>
      <c r="EL71" s="65"/>
      <c r="EM71" s="65"/>
      <c r="EN71" s="65"/>
      <c r="EO71" s="65"/>
      <c r="EP71" s="65"/>
      <c r="EQ71" s="65"/>
      <c r="ER71" s="65"/>
      <c r="ES71" s="65"/>
      <c r="ET71" s="65"/>
      <c r="EU71" s="65"/>
      <c r="EV71" s="65"/>
      <c r="EW71" s="65"/>
      <c r="EX71" s="65"/>
      <c r="EY71" s="65"/>
      <c r="EZ71" s="65"/>
      <c r="FA71" s="65"/>
      <c r="FB71" s="65"/>
      <c r="FC71" s="65"/>
      <c r="FD71" s="65"/>
      <c r="FE71" s="65"/>
      <c r="FF71" s="65"/>
      <c r="FG71" s="65"/>
      <c r="FH71" s="65"/>
      <c r="FI71" s="65"/>
      <c r="FJ71" s="65"/>
      <c r="FK71" s="65"/>
      <c r="FL71" s="65"/>
      <c r="FM71" s="65"/>
      <c r="FN71" s="65"/>
      <c r="FO71" s="65"/>
      <c r="FP71" s="65"/>
      <c r="FQ71" s="65"/>
      <c r="FR71" s="65"/>
      <c r="FS71" s="65"/>
      <c r="FT71" s="65"/>
      <c r="FU71" s="65"/>
      <c r="FV71" s="65"/>
      <c r="FW71" s="65"/>
      <c r="FX71" s="65"/>
      <c r="FY71" s="65"/>
      <c r="FZ71" s="65"/>
      <c r="GA71" s="65"/>
      <c r="GB71" s="65"/>
      <c r="GC71" s="65"/>
      <c r="GD71" s="65"/>
      <c r="GE71" s="65"/>
      <c r="GF71" s="65"/>
      <c r="GG71" s="65"/>
      <c r="GH71" s="65"/>
      <c r="GI71" s="65"/>
      <c r="GJ71" s="65"/>
      <c r="GK71" s="65"/>
      <c r="GL71" s="65"/>
      <c r="GM71" s="65"/>
      <c r="GN71" s="65"/>
      <c r="GO71" s="65"/>
      <c r="GP71" s="65"/>
      <c r="GQ71" s="65"/>
      <c r="GR71" s="65"/>
      <c r="GS71" s="65"/>
      <c r="GT71" s="65"/>
      <c r="GU71" s="65"/>
      <c r="GV71" s="65"/>
      <c r="GW71" s="65"/>
      <c r="GX71" s="65"/>
      <c r="GY71" s="65"/>
      <c r="GZ71" s="65"/>
      <c r="HA71" s="65"/>
      <c r="HB71" s="65"/>
      <c r="HC71" s="65"/>
      <c r="HD71" s="65"/>
      <c r="HE71" s="65"/>
      <c r="HF71" s="65"/>
      <c r="HG71" s="65"/>
      <c r="HH71" s="65"/>
      <c r="HI71" s="65"/>
      <c r="HJ71" s="65"/>
      <c r="HK71" s="65"/>
      <c r="HL71" s="65"/>
      <c r="HM71" s="65"/>
      <c r="HN71" s="65"/>
      <c r="HO71" s="65"/>
      <c r="HP71" s="65"/>
      <c r="HQ71" s="65"/>
      <c r="HR71" s="65"/>
      <c r="HS71" s="65"/>
      <c r="HT71" s="65"/>
      <c r="HU71" s="65"/>
      <c r="HV71" s="65"/>
      <c r="HW71" s="65"/>
      <c r="HX71" s="65"/>
      <c r="HY71" s="65"/>
      <c r="HZ71" s="65"/>
      <c r="IA71" s="65"/>
      <c r="IB71" s="65"/>
      <c r="IC71" s="65"/>
      <c r="ID71" s="65"/>
      <c r="IE71" s="65"/>
      <c r="IF71" s="65"/>
      <c r="IG71" s="65"/>
      <c r="IH71" s="65"/>
      <c r="II71" s="65"/>
      <c r="IJ71" s="65"/>
      <c r="IK71" s="65"/>
      <c r="IL71" s="65"/>
      <c r="IM71" s="65"/>
      <c r="IN71" s="65"/>
      <c r="IO71" s="65"/>
      <c r="IP71" s="65"/>
      <c r="IQ71" s="65"/>
      <c r="IR71" s="65"/>
      <c r="IS71" s="65"/>
      <c r="IT71" s="65"/>
      <c r="IU71" s="65"/>
      <c r="IV71" s="65"/>
    </row>
    <row r="72" spans="1:256" ht="45.75" customHeight="1" x14ac:dyDescent="0.25">
      <c r="A72" s="63">
        <v>1</v>
      </c>
      <c r="B72" s="64" t="s">
        <v>308</v>
      </c>
      <c r="C72" s="222">
        <v>3739260.2115119998</v>
      </c>
      <c r="D72" s="222">
        <v>7766059.0499999998</v>
      </c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65"/>
      <c r="AE72" s="65"/>
      <c r="AF72" s="65"/>
      <c r="AG72" s="65"/>
      <c r="AH72" s="65"/>
      <c r="AI72" s="65"/>
      <c r="AJ72" s="65"/>
      <c r="AK72" s="65"/>
      <c r="AL72" s="65"/>
      <c r="AM72" s="65"/>
      <c r="AN72" s="65"/>
      <c r="AO72" s="65"/>
      <c r="AP72" s="65"/>
      <c r="AQ72" s="65"/>
      <c r="AR72" s="65"/>
      <c r="AS72" s="65"/>
      <c r="AT72" s="65"/>
      <c r="AU72" s="65"/>
      <c r="AV72" s="65"/>
      <c r="AW72" s="65"/>
      <c r="AX72" s="65"/>
      <c r="AY72" s="65"/>
      <c r="AZ72" s="65"/>
      <c r="BA72" s="65"/>
      <c r="BB72" s="65"/>
      <c r="BC72" s="65"/>
      <c r="BD72" s="65"/>
      <c r="BE72" s="65"/>
      <c r="BF72" s="65"/>
      <c r="BG72" s="65"/>
      <c r="BH72" s="65"/>
      <c r="BI72" s="65"/>
      <c r="BJ72" s="65"/>
      <c r="BK72" s="65"/>
      <c r="BL72" s="65"/>
      <c r="BM72" s="65"/>
      <c r="BN72" s="65"/>
      <c r="BO72" s="65"/>
      <c r="BP72" s="65"/>
      <c r="BQ72" s="65"/>
      <c r="BR72" s="65"/>
      <c r="BS72" s="65"/>
      <c r="BT72" s="65"/>
      <c r="BU72" s="65"/>
      <c r="BV72" s="65"/>
      <c r="BW72" s="65"/>
      <c r="BX72" s="65"/>
      <c r="BY72" s="65"/>
      <c r="BZ72" s="65"/>
      <c r="CA72" s="65"/>
      <c r="CB72" s="65"/>
      <c r="CC72" s="65"/>
      <c r="CD72" s="65"/>
      <c r="CE72" s="65"/>
      <c r="CF72" s="65"/>
      <c r="CG72" s="65"/>
      <c r="CH72" s="65"/>
      <c r="CI72" s="65"/>
      <c r="CJ72" s="65"/>
      <c r="CK72" s="65"/>
      <c r="CL72" s="65"/>
      <c r="CM72" s="65"/>
      <c r="CN72" s="65"/>
      <c r="CO72" s="65"/>
      <c r="CP72" s="65"/>
      <c r="CQ72" s="65"/>
      <c r="CR72" s="65"/>
      <c r="CS72" s="65"/>
      <c r="CT72" s="65"/>
      <c r="CU72" s="65"/>
      <c r="CV72" s="65"/>
      <c r="CW72" s="65"/>
      <c r="CX72" s="65"/>
      <c r="CY72" s="65"/>
      <c r="CZ72" s="65"/>
      <c r="DA72" s="65"/>
      <c r="DB72" s="65"/>
      <c r="DC72" s="65"/>
      <c r="DD72" s="65"/>
      <c r="DE72" s="65"/>
      <c r="DF72" s="65"/>
      <c r="DG72" s="65"/>
      <c r="DH72" s="65"/>
      <c r="DI72" s="65"/>
      <c r="DJ72" s="65"/>
      <c r="DK72" s="65"/>
      <c r="DL72" s="65"/>
      <c r="DM72" s="65"/>
      <c r="DN72" s="65"/>
      <c r="DO72" s="65"/>
      <c r="DP72" s="65"/>
      <c r="DQ72" s="65"/>
      <c r="DR72" s="65"/>
      <c r="DS72" s="65"/>
      <c r="DT72" s="65"/>
      <c r="DU72" s="65"/>
      <c r="DV72" s="65"/>
      <c r="DW72" s="65"/>
      <c r="DX72" s="65"/>
      <c r="DY72" s="65"/>
      <c r="DZ72" s="65"/>
      <c r="EA72" s="65"/>
      <c r="EB72" s="65"/>
      <c r="EC72" s="65"/>
      <c r="ED72" s="65"/>
      <c r="EE72" s="65"/>
      <c r="EF72" s="65"/>
      <c r="EG72" s="65"/>
      <c r="EH72" s="65"/>
      <c r="EI72" s="65"/>
      <c r="EJ72" s="65"/>
      <c r="EK72" s="65"/>
      <c r="EL72" s="65"/>
      <c r="EM72" s="65"/>
      <c r="EN72" s="65"/>
      <c r="EO72" s="65"/>
      <c r="EP72" s="65"/>
      <c r="EQ72" s="65"/>
      <c r="ER72" s="65"/>
      <c r="ES72" s="65"/>
      <c r="ET72" s="65"/>
      <c r="EU72" s="65"/>
      <c r="EV72" s="65"/>
      <c r="EW72" s="65"/>
      <c r="EX72" s="65"/>
      <c r="EY72" s="65"/>
      <c r="EZ72" s="65"/>
      <c r="FA72" s="65"/>
      <c r="FB72" s="65"/>
      <c r="FC72" s="65"/>
      <c r="FD72" s="65"/>
      <c r="FE72" s="65"/>
      <c r="FF72" s="65"/>
      <c r="FG72" s="65"/>
      <c r="FH72" s="65"/>
      <c r="FI72" s="65"/>
      <c r="FJ72" s="65"/>
      <c r="FK72" s="65"/>
      <c r="FL72" s="65"/>
      <c r="FM72" s="65"/>
      <c r="FN72" s="65"/>
      <c r="FO72" s="65"/>
      <c r="FP72" s="65"/>
      <c r="FQ72" s="65"/>
      <c r="FR72" s="65"/>
      <c r="FS72" s="65"/>
      <c r="FT72" s="65"/>
      <c r="FU72" s="65"/>
      <c r="FV72" s="65"/>
      <c r="FW72" s="65"/>
      <c r="FX72" s="65"/>
      <c r="FY72" s="65"/>
      <c r="FZ72" s="65"/>
      <c r="GA72" s="65"/>
      <c r="GB72" s="65"/>
      <c r="GC72" s="65"/>
      <c r="GD72" s="65"/>
      <c r="GE72" s="65"/>
      <c r="GF72" s="65"/>
      <c r="GG72" s="65"/>
      <c r="GH72" s="65"/>
      <c r="GI72" s="65"/>
      <c r="GJ72" s="65"/>
      <c r="GK72" s="65"/>
      <c r="GL72" s="65"/>
      <c r="GM72" s="65"/>
      <c r="GN72" s="65"/>
      <c r="GO72" s="65"/>
      <c r="GP72" s="65"/>
      <c r="GQ72" s="65"/>
      <c r="GR72" s="65"/>
      <c r="GS72" s="65"/>
      <c r="GT72" s="65"/>
      <c r="GU72" s="65"/>
      <c r="GV72" s="65"/>
      <c r="GW72" s="65"/>
      <c r="GX72" s="65"/>
      <c r="GY72" s="65"/>
      <c r="GZ72" s="65"/>
      <c r="HA72" s="65"/>
      <c r="HB72" s="65"/>
      <c r="HC72" s="65"/>
      <c r="HD72" s="65"/>
      <c r="HE72" s="65"/>
      <c r="HF72" s="65"/>
      <c r="HG72" s="65"/>
      <c r="HH72" s="65"/>
      <c r="HI72" s="65"/>
      <c r="HJ72" s="65"/>
      <c r="HK72" s="65"/>
      <c r="HL72" s="65"/>
      <c r="HM72" s="65"/>
      <c r="HN72" s="65"/>
      <c r="HO72" s="65"/>
      <c r="HP72" s="65"/>
      <c r="HQ72" s="65"/>
      <c r="HR72" s="65"/>
      <c r="HS72" s="65"/>
      <c r="HT72" s="65"/>
      <c r="HU72" s="65"/>
      <c r="HV72" s="65"/>
      <c r="HW72" s="65"/>
      <c r="HX72" s="65"/>
      <c r="HY72" s="65"/>
      <c r="HZ72" s="65"/>
      <c r="IA72" s="65"/>
      <c r="IB72" s="65"/>
      <c r="IC72" s="65"/>
      <c r="ID72" s="65"/>
      <c r="IE72" s="65"/>
      <c r="IF72" s="65"/>
      <c r="IG72" s="65"/>
      <c r="IH72" s="65"/>
      <c r="II72" s="65"/>
      <c r="IJ72" s="65"/>
      <c r="IK72" s="65"/>
      <c r="IL72" s="65"/>
      <c r="IM72" s="65"/>
      <c r="IN72" s="65"/>
      <c r="IO72" s="65"/>
      <c r="IP72" s="65"/>
      <c r="IQ72" s="65"/>
      <c r="IR72" s="65"/>
      <c r="IS72" s="65"/>
      <c r="IT72" s="65"/>
      <c r="IU72" s="65"/>
      <c r="IV72" s="65"/>
    </row>
    <row r="73" spans="1:256" ht="14.25" x14ac:dyDescent="0.25">
      <c r="A73" s="265" t="s">
        <v>179</v>
      </c>
      <c r="B73" s="266"/>
      <c r="C73" s="221">
        <f>+C75+C77</f>
        <v>4379570.9597399998</v>
      </c>
      <c r="D73" s="221">
        <f>+D75+D77</f>
        <v>9183157.7909999993</v>
      </c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  <c r="AD73" s="65"/>
      <c r="AE73" s="65"/>
      <c r="AF73" s="65"/>
      <c r="AG73" s="65"/>
      <c r="AH73" s="65"/>
      <c r="AI73" s="65"/>
      <c r="AJ73" s="65"/>
      <c r="AK73" s="65"/>
      <c r="AL73" s="65"/>
      <c r="AM73" s="65"/>
      <c r="AN73" s="65"/>
      <c r="AO73" s="65"/>
      <c r="AP73" s="65"/>
      <c r="AQ73" s="65"/>
      <c r="AR73" s="65"/>
      <c r="AS73" s="65"/>
      <c r="AT73" s="65"/>
      <c r="AU73" s="65"/>
      <c r="AV73" s="65"/>
      <c r="AW73" s="65"/>
      <c r="AX73" s="65"/>
      <c r="AY73" s="65"/>
      <c r="AZ73" s="65"/>
      <c r="BA73" s="65"/>
      <c r="BB73" s="65"/>
      <c r="BC73" s="65"/>
      <c r="BD73" s="65"/>
      <c r="BE73" s="65"/>
      <c r="BF73" s="65"/>
      <c r="BG73" s="65"/>
      <c r="BH73" s="65"/>
      <c r="BI73" s="65"/>
      <c r="BJ73" s="65"/>
      <c r="BK73" s="65"/>
      <c r="BL73" s="65"/>
      <c r="BM73" s="65"/>
      <c r="BN73" s="65"/>
      <c r="BO73" s="65"/>
      <c r="BP73" s="65"/>
      <c r="BQ73" s="65"/>
      <c r="BR73" s="65"/>
      <c r="BS73" s="65"/>
      <c r="BT73" s="65"/>
      <c r="BU73" s="65"/>
      <c r="BV73" s="65"/>
      <c r="BW73" s="65"/>
      <c r="BX73" s="65"/>
      <c r="BY73" s="65"/>
      <c r="BZ73" s="65"/>
      <c r="CA73" s="65"/>
      <c r="CB73" s="65"/>
      <c r="CC73" s="65"/>
      <c r="CD73" s="65"/>
      <c r="CE73" s="65"/>
      <c r="CF73" s="65"/>
      <c r="CG73" s="65"/>
      <c r="CH73" s="65"/>
      <c r="CI73" s="65"/>
      <c r="CJ73" s="65"/>
      <c r="CK73" s="65"/>
      <c r="CL73" s="65"/>
      <c r="CM73" s="65"/>
      <c r="CN73" s="65"/>
      <c r="CO73" s="65"/>
      <c r="CP73" s="65"/>
      <c r="CQ73" s="65"/>
      <c r="CR73" s="65"/>
      <c r="CS73" s="65"/>
      <c r="CT73" s="65"/>
      <c r="CU73" s="65"/>
      <c r="CV73" s="65"/>
      <c r="CW73" s="65"/>
      <c r="CX73" s="65"/>
      <c r="CY73" s="65"/>
      <c r="CZ73" s="65"/>
      <c r="DA73" s="65"/>
      <c r="DB73" s="65"/>
      <c r="DC73" s="65"/>
      <c r="DD73" s="65"/>
      <c r="DE73" s="65"/>
      <c r="DF73" s="65"/>
      <c r="DG73" s="65"/>
      <c r="DH73" s="65"/>
      <c r="DI73" s="65"/>
      <c r="DJ73" s="65"/>
      <c r="DK73" s="65"/>
      <c r="DL73" s="65"/>
      <c r="DM73" s="65"/>
      <c r="DN73" s="65"/>
      <c r="DO73" s="65"/>
      <c r="DP73" s="65"/>
      <c r="DQ73" s="65"/>
      <c r="DR73" s="65"/>
      <c r="DS73" s="65"/>
      <c r="DT73" s="65"/>
      <c r="DU73" s="65"/>
      <c r="DV73" s="65"/>
      <c r="DW73" s="65"/>
      <c r="DX73" s="65"/>
      <c r="DY73" s="65"/>
      <c r="DZ73" s="65"/>
      <c r="EA73" s="65"/>
      <c r="EB73" s="65"/>
      <c r="EC73" s="65"/>
      <c r="ED73" s="65"/>
      <c r="EE73" s="65"/>
      <c r="EF73" s="65"/>
      <c r="EG73" s="65"/>
      <c r="EH73" s="65"/>
      <c r="EI73" s="65"/>
      <c r="EJ73" s="65"/>
      <c r="EK73" s="65"/>
      <c r="EL73" s="65"/>
      <c r="EM73" s="65"/>
      <c r="EN73" s="65"/>
      <c r="EO73" s="65"/>
      <c r="EP73" s="65"/>
      <c r="EQ73" s="65"/>
      <c r="ER73" s="65"/>
      <c r="ES73" s="65"/>
      <c r="ET73" s="65"/>
      <c r="EU73" s="65"/>
      <c r="EV73" s="65"/>
      <c r="EW73" s="65"/>
      <c r="EX73" s="65"/>
      <c r="EY73" s="65"/>
      <c r="EZ73" s="65"/>
      <c r="FA73" s="65"/>
      <c r="FB73" s="65"/>
      <c r="FC73" s="65"/>
      <c r="FD73" s="65"/>
      <c r="FE73" s="65"/>
      <c r="FF73" s="65"/>
      <c r="FG73" s="65"/>
      <c r="FH73" s="65"/>
      <c r="FI73" s="65"/>
      <c r="FJ73" s="65"/>
      <c r="FK73" s="65"/>
      <c r="FL73" s="65"/>
      <c r="FM73" s="65"/>
      <c r="FN73" s="65"/>
      <c r="FO73" s="65"/>
      <c r="FP73" s="65"/>
      <c r="FQ73" s="65"/>
      <c r="FR73" s="65"/>
      <c r="FS73" s="65"/>
      <c r="FT73" s="65"/>
      <c r="FU73" s="65"/>
      <c r="FV73" s="65"/>
      <c r="FW73" s="65"/>
      <c r="FX73" s="65"/>
      <c r="FY73" s="65"/>
      <c r="FZ73" s="65"/>
      <c r="GA73" s="65"/>
      <c r="GB73" s="65"/>
      <c r="GC73" s="65"/>
      <c r="GD73" s="65"/>
      <c r="GE73" s="65"/>
      <c r="GF73" s="65"/>
      <c r="GG73" s="65"/>
      <c r="GH73" s="65"/>
      <c r="GI73" s="65"/>
      <c r="GJ73" s="65"/>
      <c r="GK73" s="65"/>
      <c r="GL73" s="65"/>
      <c r="GM73" s="65"/>
      <c r="GN73" s="65"/>
      <c r="GO73" s="65"/>
      <c r="GP73" s="65"/>
      <c r="GQ73" s="65"/>
      <c r="GR73" s="65"/>
      <c r="GS73" s="65"/>
      <c r="GT73" s="65"/>
      <c r="GU73" s="65"/>
      <c r="GV73" s="65"/>
      <c r="GW73" s="65"/>
      <c r="GX73" s="65"/>
      <c r="GY73" s="65"/>
      <c r="GZ73" s="65"/>
      <c r="HA73" s="65"/>
      <c r="HB73" s="65"/>
      <c r="HC73" s="65"/>
      <c r="HD73" s="65"/>
      <c r="HE73" s="65"/>
      <c r="HF73" s="65"/>
      <c r="HG73" s="65"/>
      <c r="HH73" s="65"/>
      <c r="HI73" s="65"/>
      <c r="HJ73" s="65"/>
      <c r="HK73" s="65"/>
      <c r="HL73" s="65"/>
      <c r="HM73" s="65"/>
      <c r="HN73" s="65"/>
      <c r="HO73" s="65"/>
      <c r="HP73" s="65"/>
      <c r="HQ73" s="65"/>
      <c r="HR73" s="65"/>
      <c r="HS73" s="65"/>
      <c r="HT73" s="65"/>
      <c r="HU73" s="65"/>
      <c r="HV73" s="65"/>
      <c r="HW73" s="65"/>
      <c r="HX73" s="65"/>
      <c r="HY73" s="65"/>
      <c r="HZ73" s="65"/>
      <c r="IA73" s="65"/>
      <c r="IB73" s="65"/>
      <c r="IC73" s="65"/>
      <c r="ID73" s="65"/>
      <c r="IE73" s="65"/>
      <c r="IF73" s="65"/>
      <c r="IG73" s="65"/>
      <c r="IH73" s="65"/>
      <c r="II73" s="65"/>
      <c r="IJ73" s="65"/>
      <c r="IK73" s="65"/>
      <c r="IL73" s="65"/>
      <c r="IM73" s="65"/>
      <c r="IN73" s="65"/>
      <c r="IO73" s="65"/>
      <c r="IP73" s="65"/>
      <c r="IQ73" s="65"/>
      <c r="IR73" s="65"/>
      <c r="IS73" s="65"/>
      <c r="IT73" s="65"/>
      <c r="IU73" s="65"/>
      <c r="IV73" s="65"/>
    </row>
    <row r="74" spans="1:256" x14ac:dyDescent="0.25">
      <c r="A74" s="273" t="s">
        <v>335</v>
      </c>
      <c r="B74" s="274"/>
      <c r="C74" s="274"/>
      <c r="D74" s="27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  <c r="AI74" s="65"/>
      <c r="AJ74" s="65"/>
      <c r="AK74" s="65"/>
      <c r="AL74" s="65"/>
      <c r="AM74" s="65"/>
      <c r="AN74" s="65"/>
      <c r="AO74" s="65"/>
      <c r="AP74" s="65"/>
      <c r="AQ74" s="65"/>
      <c r="AR74" s="65"/>
      <c r="AS74" s="65"/>
      <c r="AT74" s="65"/>
      <c r="AU74" s="65"/>
      <c r="AV74" s="65"/>
      <c r="AW74" s="65"/>
      <c r="AX74" s="65"/>
      <c r="AY74" s="65"/>
      <c r="AZ74" s="65"/>
      <c r="BA74" s="65"/>
      <c r="BB74" s="65"/>
      <c r="BC74" s="65"/>
      <c r="BD74" s="65"/>
      <c r="BE74" s="65"/>
      <c r="BF74" s="65"/>
      <c r="BG74" s="65"/>
      <c r="BH74" s="65"/>
      <c r="BI74" s="65"/>
      <c r="BJ74" s="65"/>
      <c r="BK74" s="65"/>
      <c r="BL74" s="65"/>
      <c r="BM74" s="65"/>
      <c r="BN74" s="65"/>
      <c r="BO74" s="65"/>
      <c r="BP74" s="65"/>
      <c r="BQ74" s="65"/>
      <c r="BR74" s="65"/>
      <c r="BS74" s="65"/>
      <c r="BT74" s="65"/>
      <c r="BU74" s="65"/>
      <c r="BV74" s="65"/>
      <c r="BW74" s="65"/>
      <c r="BX74" s="65"/>
      <c r="BY74" s="65"/>
      <c r="BZ74" s="65"/>
      <c r="CA74" s="65"/>
      <c r="CB74" s="65"/>
      <c r="CC74" s="65"/>
      <c r="CD74" s="65"/>
      <c r="CE74" s="65"/>
      <c r="CF74" s="65"/>
      <c r="CG74" s="65"/>
      <c r="CH74" s="65"/>
      <c r="CI74" s="65"/>
      <c r="CJ74" s="65"/>
      <c r="CK74" s="65"/>
      <c r="CL74" s="65"/>
      <c r="CM74" s="65"/>
      <c r="CN74" s="65"/>
      <c r="CO74" s="65"/>
      <c r="CP74" s="65"/>
      <c r="CQ74" s="65"/>
      <c r="CR74" s="65"/>
      <c r="CS74" s="65"/>
      <c r="CT74" s="65"/>
      <c r="CU74" s="65"/>
      <c r="CV74" s="65"/>
      <c r="CW74" s="65"/>
      <c r="CX74" s="65"/>
      <c r="CY74" s="65"/>
      <c r="CZ74" s="65"/>
      <c r="DA74" s="65"/>
      <c r="DB74" s="65"/>
      <c r="DC74" s="65"/>
      <c r="DD74" s="65"/>
      <c r="DE74" s="65"/>
      <c r="DF74" s="65"/>
      <c r="DG74" s="65"/>
      <c r="DH74" s="65"/>
      <c r="DI74" s="65"/>
      <c r="DJ74" s="65"/>
      <c r="DK74" s="65"/>
      <c r="DL74" s="65"/>
      <c r="DM74" s="65"/>
      <c r="DN74" s="65"/>
      <c r="DO74" s="65"/>
      <c r="DP74" s="65"/>
      <c r="DQ74" s="65"/>
      <c r="DR74" s="65"/>
      <c r="DS74" s="65"/>
      <c r="DT74" s="65"/>
      <c r="DU74" s="65"/>
      <c r="DV74" s="65"/>
      <c r="DW74" s="65"/>
      <c r="DX74" s="65"/>
      <c r="DY74" s="65"/>
      <c r="DZ74" s="65"/>
      <c r="EA74" s="65"/>
      <c r="EB74" s="65"/>
      <c r="EC74" s="65"/>
      <c r="ED74" s="65"/>
      <c r="EE74" s="65"/>
      <c r="EF74" s="65"/>
      <c r="EG74" s="65"/>
      <c r="EH74" s="65"/>
      <c r="EI74" s="65"/>
      <c r="EJ74" s="65"/>
      <c r="EK74" s="65"/>
      <c r="EL74" s="65"/>
      <c r="EM74" s="65"/>
      <c r="EN74" s="65"/>
      <c r="EO74" s="65"/>
      <c r="EP74" s="65"/>
      <c r="EQ74" s="65"/>
      <c r="ER74" s="65"/>
      <c r="ES74" s="65"/>
      <c r="ET74" s="65"/>
      <c r="EU74" s="65"/>
      <c r="EV74" s="65"/>
      <c r="EW74" s="65"/>
      <c r="EX74" s="65"/>
      <c r="EY74" s="65"/>
      <c r="EZ74" s="65"/>
      <c r="FA74" s="65"/>
      <c r="FB74" s="65"/>
      <c r="FC74" s="65"/>
      <c r="FD74" s="65"/>
      <c r="FE74" s="65"/>
      <c r="FF74" s="65"/>
      <c r="FG74" s="65"/>
      <c r="FH74" s="65"/>
      <c r="FI74" s="65"/>
      <c r="FJ74" s="65"/>
      <c r="FK74" s="65"/>
      <c r="FL74" s="65"/>
      <c r="FM74" s="65"/>
      <c r="FN74" s="65"/>
      <c r="FO74" s="65"/>
      <c r="FP74" s="65"/>
      <c r="FQ74" s="65"/>
      <c r="FR74" s="65"/>
      <c r="FS74" s="65"/>
      <c r="FT74" s="65"/>
      <c r="FU74" s="65"/>
      <c r="FV74" s="65"/>
      <c r="FW74" s="65"/>
      <c r="FX74" s="65"/>
      <c r="FY74" s="65"/>
      <c r="FZ74" s="65"/>
      <c r="GA74" s="65"/>
      <c r="GB74" s="65"/>
      <c r="GC74" s="65"/>
      <c r="GD74" s="65"/>
      <c r="GE74" s="65"/>
      <c r="GF74" s="65"/>
      <c r="GG74" s="65"/>
      <c r="GH74" s="65"/>
      <c r="GI74" s="65"/>
      <c r="GJ74" s="65"/>
      <c r="GK74" s="65"/>
      <c r="GL74" s="65"/>
      <c r="GM74" s="65"/>
      <c r="GN74" s="65"/>
      <c r="GO74" s="65"/>
      <c r="GP74" s="65"/>
      <c r="GQ74" s="65"/>
      <c r="GR74" s="65"/>
      <c r="GS74" s="65"/>
      <c r="GT74" s="65"/>
      <c r="GU74" s="65"/>
      <c r="GV74" s="65"/>
      <c r="GW74" s="65"/>
      <c r="GX74" s="65"/>
      <c r="GY74" s="65"/>
      <c r="GZ74" s="65"/>
      <c r="HA74" s="65"/>
      <c r="HB74" s="65"/>
      <c r="HC74" s="65"/>
      <c r="HD74" s="65"/>
      <c r="HE74" s="65"/>
      <c r="HF74" s="65"/>
      <c r="HG74" s="65"/>
      <c r="HH74" s="65"/>
      <c r="HI74" s="65"/>
      <c r="HJ74" s="65"/>
      <c r="HK74" s="65"/>
      <c r="HL74" s="65"/>
      <c r="HM74" s="65"/>
      <c r="HN74" s="65"/>
      <c r="HO74" s="65"/>
      <c r="HP74" s="65"/>
      <c r="HQ74" s="65"/>
      <c r="HR74" s="65"/>
      <c r="HS74" s="65"/>
      <c r="HT74" s="65"/>
      <c r="HU74" s="65"/>
      <c r="HV74" s="65"/>
      <c r="HW74" s="65"/>
      <c r="HX74" s="65"/>
      <c r="HY74" s="65"/>
      <c r="HZ74" s="65"/>
      <c r="IA74" s="65"/>
      <c r="IB74" s="65"/>
      <c r="IC74" s="65"/>
      <c r="ID74" s="65"/>
      <c r="IE74" s="65"/>
      <c r="IF74" s="65"/>
      <c r="IG74" s="65"/>
      <c r="IH74" s="65"/>
      <c r="II74" s="65"/>
      <c r="IJ74" s="65"/>
      <c r="IK74" s="65"/>
      <c r="IL74" s="65"/>
      <c r="IM74" s="65"/>
      <c r="IN74" s="65"/>
      <c r="IO74" s="65"/>
      <c r="IP74" s="65"/>
      <c r="IQ74" s="65"/>
      <c r="IR74" s="65"/>
      <c r="IS74" s="65"/>
      <c r="IT74" s="65"/>
      <c r="IU74" s="65"/>
      <c r="IV74" s="65"/>
    </row>
    <row r="75" spans="1:256" ht="14.25" x14ac:dyDescent="0.25">
      <c r="A75" s="61" t="s">
        <v>14</v>
      </c>
      <c r="B75" s="61" t="s">
        <v>337</v>
      </c>
      <c r="C75" s="214">
        <f>SUM(C76)</f>
        <v>317474.64939799998</v>
      </c>
      <c r="D75" s="214">
        <f>SUM(D76)</f>
        <v>657589.18099999998</v>
      </c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5"/>
      <c r="AN75" s="65"/>
      <c r="AO75" s="65"/>
      <c r="AP75" s="65"/>
      <c r="AQ75" s="65"/>
      <c r="AR75" s="65"/>
      <c r="AS75" s="65"/>
      <c r="AT75" s="65"/>
      <c r="AU75" s="65"/>
      <c r="AV75" s="65"/>
      <c r="AW75" s="65"/>
      <c r="AX75" s="65"/>
      <c r="AY75" s="65"/>
      <c r="AZ75" s="65"/>
      <c r="BA75" s="65"/>
      <c r="BB75" s="65"/>
      <c r="BC75" s="65"/>
      <c r="BD75" s="65"/>
      <c r="BE75" s="65"/>
      <c r="BF75" s="65"/>
      <c r="BG75" s="65"/>
      <c r="BH75" s="65"/>
      <c r="BI75" s="65"/>
      <c r="BJ75" s="65"/>
      <c r="BK75" s="65"/>
      <c r="BL75" s="65"/>
      <c r="BM75" s="65"/>
      <c r="BN75" s="65"/>
      <c r="BO75" s="65"/>
      <c r="BP75" s="65"/>
      <c r="BQ75" s="65"/>
      <c r="BR75" s="65"/>
      <c r="BS75" s="65"/>
      <c r="BT75" s="65"/>
      <c r="BU75" s="65"/>
      <c r="BV75" s="65"/>
      <c r="BW75" s="65"/>
      <c r="BX75" s="65"/>
      <c r="BY75" s="65"/>
      <c r="BZ75" s="65"/>
      <c r="CA75" s="65"/>
      <c r="CB75" s="65"/>
      <c r="CC75" s="65"/>
      <c r="CD75" s="65"/>
      <c r="CE75" s="65"/>
      <c r="CF75" s="65"/>
      <c r="CG75" s="65"/>
      <c r="CH75" s="65"/>
      <c r="CI75" s="65"/>
      <c r="CJ75" s="65"/>
      <c r="CK75" s="65"/>
      <c r="CL75" s="65"/>
      <c r="CM75" s="65"/>
      <c r="CN75" s="65"/>
      <c r="CO75" s="65"/>
      <c r="CP75" s="65"/>
      <c r="CQ75" s="65"/>
      <c r="CR75" s="65"/>
      <c r="CS75" s="65"/>
      <c r="CT75" s="65"/>
      <c r="CU75" s="65"/>
      <c r="CV75" s="65"/>
      <c r="CW75" s="65"/>
      <c r="CX75" s="65"/>
      <c r="CY75" s="65"/>
      <c r="CZ75" s="65"/>
      <c r="DA75" s="65"/>
      <c r="DB75" s="65"/>
      <c r="DC75" s="65"/>
      <c r="DD75" s="65"/>
      <c r="DE75" s="65"/>
      <c r="DF75" s="65"/>
      <c r="DG75" s="65"/>
      <c r="DH75" s="65"/>
      <c r="DI75" s="65"/>
      <c r="DJ75" s="65"/>
      <c r="DK75" s="65"/>
      <c r="DL75" s="65"/>
      <c r="DM75" s="65"/>
      <c r="DN75" s="65"/>
      <c r="DO75" s="65"/>
      <c r="DP75" s="65"/>
      <c r="DQ75" s="65"/>
      <c r="DR75" s="65"/>
      <c r="DS75" s="65"/>
      <c r="DT75" s="65"/>
      <c r="DU75" s="65"/>
      <c r="DV75" s="65"/>
      <c r="DW75" s="65"/>
      <c r="DX75" s="65"/>
      <c r="DY75" s="65"/>
      <c r="DZ75" s="65"/>
      <c r="EA75" s="65"/>
      <c r="EB75" s="65"/>
      <c r="EC75" s="65"/>
      <c r="ED75" s="65"/>
      <c r="EE75" s="65"/>
      <c r="EF75" s="65"/>
      <c r="EG75" s="65"/>
      <c r="EH75" s="65"/>
      <c r="EI75" s="65"/>
      <c r="EJ75" s="65"/>
      <c r="EK75" s="65"/>
      <c r="EL75" s="65"/>
      <c r="EM75" s="65"/>
      <c r="EN75" s="65"/>
      <c r="EO75" s="65"/>
      <c r="EP75" s="65"/>
      <c r="EQ75" s="65"/>
      <c r="ER75" s="65"/>
      <c r="ES75" s="65"/>
      <c r="ET75" s="65"/>
      <c r="EU75" s="65"/>
      <c r="EV75" s="65"/>
      <c r="EW75" s="65"/>
      <c r="EX75" s="65"/>
      <c r="EY75" s="65"/>
      <c r="EZ75" s="65"/>
      <c r="FA75" s="65"/>
      <c r="FB75" s="65"/>
      <c r="FC75" s="65"/>
      <c r="FD75" s="65"/>
      <c r="FE75" s="65"/>
      <c r="FF75" s="65"/>
      <c r="FG75" s="65"/>
      <c r="FH75" s="65"/>
      <c r="FI75" s="65"/>
      <c r="FJ75" s="65"/>
      <c r="FK75" s="65"/>
      <c r="FL75" s="65"/>
      <c r="FM75" s="65"/>
      <c r="FN75" s="65"/>
      <c r="FO75" s="65"/>
      <c r="FP75" s="65"/>
      <c r="FQ75" s="65"/>
      <c r="FR75" s="65"/>
      <c r="FS75" s="65"/>
      <c r="FT75" s="65"/>
      <c r="FU75" s="65"/>
      <c r="FV75" s="65"/>
      <c r="FW75" s="65"/>
      <c r="FX75" s="65"/>
      <c r="FY75" s="65"/>
      <c r="FZ75" s="65"/>
      <c r="GA75" s="65"/>
      <c r="GB75" s="65"/>
      <c r="GC75" s="65"/>
      <c r="GD75" s="65"/>
      <c r="GE75" s="65"/>
      <c r="GF75" s="65"/>
      <c r="GG75" s="65"/>
      <c r="GH75" s="65"/>
      <c r="GI75" s="65"/>
      <c r="GJ75" s="65"/>
      <c r="GK75" s="65"/>
      <c r="GL75" s="65"/>
      <c r="GM75" s="65"/>
      <c r="GN75" s="65"/>
      <c r="GO75" s="65"/>
      <c r="GP75" s="65"/>
      <c r="GQ75" s="65"/>
      <c r="GR75" s="65"/>
      <c r="GS75" s="65"/>
      <c r="GT75" s="65"/>
      <c r="GU75" s="65"/>
      <c r="GV75" s="65"/>
      <c r="GW75" s="65"/>
      <c r="GX75" s="65"/>
      <c r="GY75" s="65"/>
      <c r="GZ75" s="65"/>
      <c r="HA75" s="65"/>
      <c r="HB75" s="65"/>
      <c r="HC75" s="65"/>
      <c r="HD75" s="65"/>
      <c r="HE75" s="65"/>
      <c r="HF75" s="65"/>
      <c r="HG75" s="65"/>
      <c r="HH75" s="65"/>
      <c r="HI75" s="65"/>
      <c r="HJ75" s="65"/>
      <c r="HK75" s="65"/>
      <c r="HL75" s="65"/>
      <c r="HM75" s="65"/>
      <c r="HN75" s="65"/>
      <c r="HO75" s="65"/>
      <c r="HP75" s="65"/>
      <c r="HQ75" s="65"/>
      <c r="HR75" s="65"/>
      <c r="HS75" s="65"/>
      <c r="HT75" s="65"/>
      <c r="HU75" s="65"/>
      <c r="HV75" s="65"/>
      <c r="HW75" s="65"/>
      <c r="HX75" s="65"/>
      <c r="HY75" s="65"/>
      <c r="HZ75" s="65"/>
      <c r="IA75" s="65"/>
      <c r="IB75" s="65"/>
      <c r="IC75" s="65"/>
      <c r="ID75" s="65"/>
      <c r="IE75" s="65"/>
      <c r="IF75" s="65"/>
      <c r="IG75" s="65"/>
      <c r="IH75" s="65"/>
      <c r="II75" s="65"/>
      <c r="IJ75" s="65"/>
      <c r="IK75" s="65"/>
      <c r="IL75" s="65"/>
      <c r="IM75" s="65"/>
      <c r="IN75" s="65"/>
      <c r="IO75" s="65"/>
      <c r="IP75" s="65"/>
      <c r="IQ75" s="65"/>
      <c r="IR75" s="65"/>
      <c r="IS75" s="65"/>
      <c r="IT75" s="65"/>
      <c r="IU75" s="65"/>
      <c r="IV75" s="65"/>
    </row>
    <row r="76" spans="1:256" x14ac:dyDescent="0.25">
      <c r="A76" s="63">
        <v>1</v>
      </c>
      <c r="B76" s="64" t="s">
        <v>303</v>
      </c>
      <c r="C76" s="222">
        <v>317474.64939799998</v>
      </c>
      <c r="D76" s="222">
        <v>657589.18099999998</v>
      </c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  <c r="AD76" s="65"/>
      <c r="AE76" s="65"/>
      <c r="AF76" s="65"/>
      <c r="AG76" s="65"/>
      <c r="AH76" s="65"/>
      <c r="AI76" s="65"/>
      <c r="AJ76" s="65"/>
      <c r="AK76" s="65"/>
      <c r="AL76" s="65"/>
      <c r="AM76" s="65"/>
      <c r="AN76" s="65"/>
      <c r="AO76" s="65"/>
      <c r="AP76" s="65"/>
      <c r="AQ76" s="65"/>
      <c r="AR76" s="65"/>
      <c r="AS76" s="65"/>
      <c r="AT76" s="65"/>
      <c r="AU76" s="65"/>
      <c r="AV76" s="65"/>
      <c r="AW76" s="65"/>
      <c r="AX76" s="65"/>
      <c r="AY76" s="65"/>
      <c r="AZ76" s="65"/>
      <c r="BA76" s="65"/>
      <c r="BB76" s="65"/>
      <c r="BC76" s="65"/>
      <c r="BD76" s="65"/>
      <c r="BE76" s="65"/>
      <c r="BF76" s="65"/>
      <c r="BG76" s="65"/>
      <c r="BH76" s="65"/>
      <c r="BI76" s="65"/>
      <c r="BJ76" s="65"/>
      <c r="BK76" s="65"/>
      <c r="BL76" s="65"/>
      <c r="BM76" s="65"/>
      <c r="BN76" s="65"/>
      <c r="BO76" s="65"/>
      <c r="BP76" s="65"/>
      <c r="BQ76" s="65"/>
      <c r="BR76" s="65"/>
      <c r="BS76" s="65"/>
      <c r="BT76" s="65"/>
      <c r="BU76" s="65"/>
      <c r="BV76" s="65"/>
      <c r="BW76" s="65"/>
      <c r="BX76" s="65"/>
      <c r="BY76" s="65"/>
      <c r="BZ76" s="65"/>
      <c r="CA76" s="65"/>
      <c r="CB76" s="65"/>
      <c r="CC76" s="65"/>
      <c r="CD76" s="65"/>
      <c r="CE76" s="65"/>
      <c r="CF76" s="65"/>
      <c r="CG76" s="65"/>
      <c r="CH76" s="65"/>
      <c r="CI76" s="65"/>
      <c r="CJ76" s="65"/>
      <c r="CK76" s="65"/>
      <c r="CL76" s="65"/>
      <c r="CM76" s="65"/>
      <c r="CN76" s="65"/>
      <c r="CO76" s="65"/>
      <c r="CP76" s="65"/>
      <c r="CQ76" s="65"/>
      <c r="CR76" s="65"/>
      <c r="CS76" s="65"/>
      <c r="CT76" s="65"/>
      <c r="CU76" s="65"/>
      <c r="CV76" s="65"/>
      <c r="CW76" s="65"/>
      <c r="CX76" s="65"/>
      <c r="CY76" s="65"/>
      <c r="CZ76" s="65"/>
      <c r="DA76" s="65"/>
      <c r="DB76" s="65"/>
      <c r="DC76" s="65"/>
      <c r="DD76" s="65"/>
      <c r="DE76" s="65"/>
      <c r="DF76" s="65"/>
      <c r="DG76" s="65"/>
      <c r="DH76" s="65"/>
      <c r="DI76" s="65"/>
      <c r="DJ76" s="65"/>
      <c r="DK76" s="65"/>
      <c r="DL76" s="65"/>
      <c r="DM76" s="65"/>
      <c r="DN76" s="65"/>
      <c r="DO76" s="65"/>
      <c r="DP76" s="65"/>
      <c r="DQ76" s="65"/>
      <c r="DR76" s="65"/>
      <c r="DS76" s="65"/>
      <c r="DT76" s="65"/>
      <c r="DU76" s="65"/>
      <c r="DV76" s="65"/>
      <c r="DW76" s="65"/>
      <c r="DX76" s="65"/>
      <c r="DY76" s="65"/>
      <c r="DZ76" s="65"/>
      <c r="EA76" s="65"/>
      <c r="EB76" s="65"/>
      <c r="EC76" s="65"/>
      <c r="ED76" s="65"/>
      <c r="EE76" s="65"/>
      <c r="EF76" s="65"/>
      <c r="EG76" s="65"/>
      <c r="EH76" s="65"/>
      <c r="EI76" s="65"/>
      <c r="EJ76" s="65"/>
      <c r="EK76" s="65"/>
      <c r="EL76" s="65"/>
      <c r="EM76" s="65"/>
      <c r="EN76" s="65"/>
      <c r="EO76" s="65"/>
      <c r="EP76" s="65"/>
      <c r="EQ76" s="65"/>
      <c r="ER76" s="65"/>
      <c r="ES76" s="65"/>
      <c r="ET76" s="65"/>
      <c r="EU76" s="65"/>
      <c r="EV76" s="65"/>
      <c r="EW76" s="65"/>
      <c r="EX76" s="65"/>
      <c r="EY76" s="65"/>
      <c r="EZ76" s="65"/>
      <c r="FA76" s="65"/>
      <c r="FB76" s="65"/>
      <c r="FC76" s="65"/>
      <c r="FD76" s="65"/>
      <c r="FE76" s="65"/>
      <c r="FF76" s="65"/>
      <c r="FG76" s="65"/>
      <c r="FH76" s="65"/>
      <c r="FI76" s="65"/>
      <c r="FJ76" s="65"/>
      <c r="FK76" s="65"/>
      <c r="FL76" s="65"/>
      <c r="FM76" s="65"/>
      <c r="FN76" s="65"/>
      <c r="FO76" s="65"/>
      <c r="FP76" s="65"/>
      <c r="FQ76" s="65"/>
      <c r="FR76" s="65"/>
      <c r="FS76" s="65"/>
      <c r="FT76" s="65"/>
      <c r="FU76" s="65"/>
      <c r="FV76" s="65"/>
      <c r="FW76" s="65"/>
      <c r="FX76" s="65"/>
      <c r="FY76" s="65"/>
      <c r="FZ76" s="65"/>
      <c r="GA76" s="65"/>
      <c r="GB76" s="65"/>
      <c r="GC76" s="65"/>
      <c r="GD76" s="65"/>
      <c r="GE76" s="65"/>
      <c r="GF76" s="65"/>
      <c r="GG76" s="65"/>
      <c r="GH76" s="65"/>
      <c r="GI76" s="65"/>
      <c r="GJ76" s="65"/>
      <c r="GK76" s="65"/>
      <c r="GL76" s="65"/>
      <c r="GM76" s="65"/>
      <c r="GN76" s="65"/>
      <c r="GO76" s="65"/>
      <c r="GP76" s="65"/>
      <c r="GQ76" s="65"/>
      <c r="GR76" s="65"/>
      <c r="GS76" s="65"/>
      <c r="GT76" s="65"/>
      <c r="GU76" s="65"/>
      <c r="GV76" s="65"/>
      <c r="GW76" s="65"/>
      <c r="GX76" s="65"/>
      <c r="GY76" s="65"/>
      <c r="GZ76" s="65"/>
      <c r="HA76" s="65"/>
      <c r="HB76" s="65"/>
      <c r="HC76" s="65"/>
      <c r="HD76" s="65"/>
      <c r="HE76" s="65"/>
      <c r="HF76" s="65"/>
      <c r="HG76" s="65"/>
      <c r="HH76" s="65"/>
      <c r="HI76" s="65"/>
      <c r="HJ76" s="65"/>
      <c r="HK76" s="65"/>
      <c r="HL76" s="65"/>
      <c r="HM76" s="65"/>
      <c r="HN76" s="65"/>
      <c r="HO76" s="65"/>
      <c r="HP76" s="65"/>
      <c r="HQ76" s="65"/>
      <c r="HR76" s="65"/>
      <c r="HS76" s="65"/>
      <c r="HT76" s="65"/>
      <c r="HU76" s="65"/>
      <c r="HV76" s="65"/>
      <c r="HW76" s="65"/>
      <c r="HX76" s="65"/>
      <c r="HY76" s="65"/>
      <c r="HZ76" s="65"/>
      <c r="IA76" s="65"/>
      <c r="IB76" s="65"/>
      <c r="IC76" s="65"/>
      <c r="ID76" s="65"/>
      <c r="IE76" s="65"/>
      <c r="IF76" s="65"/>
      <c r="IG76" s="65"/>
      <c r="IH76" s="65"/>
      <c r="II76" s="65"/>
      <c r="IJ76" s="65"/>
      <c r="IK76" s="65"/>
      <c r="IL76" s="65"/>
      <c r="IM76" s="65"/>
      <c r="IN76" s="65"/>
      <c r="IO76" s="65"/>
      <c r="IP76" s="65"/>
      <c r="IQ76" s="65"/>
      <c r="IR76" s="65"/>
      <c r="IS76" s="65"/>
      <c r="IT76" s="65"/>
      <c r="IU76" s="65"/>
      <c r="IV76" s="65"/>
    </row>
    <row r="77" spans="1:256" ht="14.25" x14ac:dyDescent="0.25">
      <c r="A77" s="61" t="s">
        <v>40</v>
      </c>
      <c r="B77" s="61" t="s">
        <v>304</v>
      </c>
      <c r="C77" s="214">
        <f>SUM(C78:C79)</f>
        <v>4062096.3103419999</v>
      </c>
      <c r="D77" s="214">
        <f>SUM(D78:D79)</f>
        <v>8525568.6099999994</v>
      </c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65"/>
      <c r="AS77" s="65"/>
      <c r="AT77" s="65"/>
      <c r="AU77" s="65"/>
      <c r="AV77" s="65"/>
      <c r="AW77" s="65"/>
      <c r="AX77" s="65"/>
      <c r="AY77" s="65"/>
      <c r="AZ77" s="65"/>
      <c r="BA77" s="65"/>
      <c r="BB77" s="65"/>
      <c r="BC77" s="65"/>
      <c r="BD77" s="65"/>
      <c r="BE77" s="65"/>
      <c r="BF77" s="65"/>
      <c r="BG77" s="65"/>
      <c r="BH77" s="65"/>
      <c r="BI77" s="65"/>
      <c r="BJ77" s="65"/>
      <c r="BK77" s="65"/>
      <c r="BL77" s="65"/>
      <c r="BM77" s="65"/>
      <c r="BN77" s="65"/>
      <c r="BO77" s="65"/>
      <c r="BP77" s="65"/>
      <c r="BQ77" s="65"/>
      <c r="BR77" s="65"/>
      <c r="BS77" s="65"/>
      <c r="BT77" s="65"/>
      <c r="BU77" s="65"/>
      <c r="BV77" s="65"/>
      <c r="BW77" s="65"/>
      <c r="BX77" s="65"/>
      <c r="BY77" s="65"/>
      <c r="BZ77" s="65"/>
      <c r="CA77" s="65"/>
      <c r="CB77" s="65"/>
      <c r="CC77" s="65"/>
      <c r="CD77" s="65"/>
      <c r="CE77" s="65"/>
      <c r="CF77" s="65"/>
      <c r="CG77" s="65"/>
      <c r="CH77" s="65"/>
      <c r="CI77" s="65"/>
      <c r="CJ77" s="65"/>
      <c r="CK77" s="65"/>
      <c r="CL77" s="65"/>
      <c r="CM77" s="65"/>
      <c r="CN77" s="65"/>
      <c r="CO77" s="65"/>
      <c r="CP77" s="65"/>
      <c r="CQ77" s="65"/>
      <c r="CR77" s="65"/>
      <c r="CS77" s="65"/>
      <c r="CT77" s="65"/>
      <c r="CU77" s="65"/>
      <c r="CV77" s="65"/>
      <c r="CW77" s="65"/>
      <c r="CX77" s="65"/>
      <c r="CY77" s="65"/>
      <c r="CZ77" s="65"/>
      <c r="DA77" s="65"/>
      <c r="DB77" s="65"/>
      <c r="DC77" s="65"/>
      <c r="DD77" s="65"/>
      <c r="DE77" s="65"/>
      <c r="DF77" s="65"/>
      <c r="DG77" s="65"/>
      <c r="DH77" s="65"/>
      <c r="DI77" s="65"/>
      <c r="DJ77" s="65"/>
      <c r="DK77" s="65"/>
      <c r="DL77" s="65"/>
      <c r="DM77" s="65"/>
      <c r="DN77" s="65"/>
      <c r="DO77" s="65"/>
      <c r="DP77" s="65"/>
      <c r="DQ77" s="65"/>
      <c r="DR77" s="65"/>
      <c r="DS77" s="65"/>
      <c r="DT77" s="65"/>
      <c r="DU77" s="65"/>
      <c r="DV77" s="65"/>
      <c r="DW77" s="65"/>
      <c r="DX77" s="65"/>
      <c r="DY77" s="65"/>
      <c r="DZ77" s="65"/>
      <c r="EA77" s="65"/>
      <c r="EB77" s="65"/>
      <c r="EC77" s="65"/>
      <c r="ED77" s="65"/>
      <c r="EE77" s="65"/>
      <c r="EF77" s="65"/>
      <c r="EG77" s="65"/>
      <c r="EH77" s="65"/>
      <c r="EI77" s="65"/>
      <c r="EJ77" s="65"/>
      <c r="EK77" s="65"/>
      <c r="EL77" s="65"/>
      <c r="EM77" s="65"/>
      <c r="EN77" s="65"/>
      <c r="EO77" s="65"/>
      <c r="EP77" s="65"/>
      <c r="EQ77" s="65"/>
      <c r="ER77" s="65"/>
      <c r="ES77" s="65"/>
      <c r="ET77" s="65"/>
      <c r="EU77" s="65"/>
      <c r="EV77" s="65"/>
      <c r="EW77" s="65"/>
      <c r="EX77" s="65"/>
      <c r="EY77" s="65"/>
      <c r="EZ77" s="65"/>
      <c r="FA77" s="65"/>
      <c r="FB77" s="65"/>
      <c r="FC77" s="65"/>
      <c r="FD77" s="65"/>
      <c r="FE77" s="65"/>
      <c r="FF77" s="65"/>
      <c r="FG77" s="65"/>
      <c r="FH77" s="65"/>
      <c r="FI77" s="65"/>
      <c r="FJ77" s="65"/>
      <c r="FK77" s="65"/>
      <c r="FL77" s="65"/>
      <c r="FM77" s="65"/>
      <c r="FN77" s="65"/>
      <c r="FO77" s="65"/>
      <c r="FP77" s="65"/>
      <c r="FQ77" s="65"/>
      <c r="FR77" s="65"/>
      <c r="FS77" s="65"/>
      <c r="FT77" s="65"/>
      <c r="FU77" s="65"/>
      <c r="FV77" s="65"/>
      <c r="FW77" s="65"/>
      <c r="FX77" s="65"/>
      <c r="FY77" s="65"/>
      <c r="FZ77" s="65"/>
      <c r="GA77" s="65"/>
      <c r="GB77" s="65"/>
      <c r="GC77" s="65"/>
      <c r="GD77" s="65"/>
      <c r="GE77" s="65"/>
      <c r="GF77" s="65"/>
      <c r="GG77" s="65"/>
      <c r="GH77" s="65"/>
      <c r="GI77" s="65"/>
      <c r="GJ77" s="65"/>
      <c r="GK77" s="65"/>
      <c r="GL77" s="65"/>
      <c r="GM77" s="65"/>
      <c r="GN77" s="65"/>
      <c r="GO77" s="65"/>
      <c r="GP77" s="65"/>
      <c r="GQ77" s="65"/>
      <c r="GR77" s="65"/>
      <c r="GS77" s="65"/>
      <c r="GT77" s="65"/>
      <c r="GU77" s="65"/>
      <c r="GV77" s="65"/>
      <c r="GW77" s="65"/>
      <c r="GX77" s="65"/>
      <c r="GY77" s="65"/>
      <c r="GZ77" s="65"/>
      <c r="HA77" s="65"/>
      <c r="HB77" s="65"/>
      <c r="HC77" s="65"/>
      <c r="HD77" s="65"/>
      <c r="HE77" s="65"/>
      <c r="HF77" s="65"/>
      <c r="HG77" s="65"/>
      <c r="HH77" s="65"/>
      <c r="HI77" s="65"/>
      <c r="HJ77" s="65"/>
      <c r="HK77" s="65"/>
      <c r="HL77" s="65"/>
      <c r="HM77" s="65"/>
      <c r="HN77" s="65"/>
      <c r="HO77" s="65"/>
      <c r="HP77" s="65"/>
      <c r="HQ77" s="65"/>
      <c r="HR77" s="65"/>
      <c r="HS77" s="65"/>
      <c r="HT77" s="65"/>
      <c r="HU77" s="65"/>
      <c r="HV77" s="65"/>
      <c r="HW77" s="65"/>
      <c r="HX77" s="65"/>
      <c r="HY77" s="65"/>
      <c r="HZ77" s="65"/>
      <c r="IA77" s="65"/>
      <c r="IB77" s="65"/>
      <c r="IC77" s="65"/>
      <c r="ID77" s="65"/>
      <c r="IE77" s="65"/>
      <c r="IF77" s="65"/>
      <c r="IG77" s="65"/>
      <c r="IH77" s="65"/>
      <c r="II77" s="65"/>
      <c r="IJ77" s="65"/>
      <c r="IK77" s="65"/>
      <c r="IL77" s="65"/>
      <c r="IM77" s="65"/>
      <c r="IN77" s="65"/>
      <c r="IO77" s="65"/>
      <c r="IP77" s="65"/>
      <c r="IQ77" s="65"/>
      <c r="IR77" s="65"/>
      <c r="IS77" s="65"/>
      <c r="IT77" s="65"/>
      <c r="IU77" s="65"/>
      <c r="IV77" s="65"/>
    </row>
    <row r="78" spans="1:256" ht="27" x14ac:dyDescent="0.3">
      <c r="A78" s="63">
        <v>1</v>
      </c>
      <c r="B78" s="64" t="s">
        <v>305</v>
      </c>
      <c r="C78" s="222">
        <v>753991.72417199996</v>
      </c>
      <c r="D78" s="222">
        <v>1581129.4720000001</v>
      </c>
      <c r="E78" s="79"/>
      <c r="F78" s="78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  <c r="AA78" s="69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9"/>
      <c r="AM78" s="69"/>
      <c r="AN78" s="69"/>
      <c r="AO78" s="69"/>
      <c r="AP78" s="69"/>
      <c r="AQ78" s="69"/>
      <c r="AR78" s="69"/>
      <c r="AS78" s="69"/>
      <c r="AT78" s="69"/>
      <c r="AU78" s="69"/>
      <c r="AV78" s="69"/>
      <c r="AW78" s="69"/>
      <c r="AX78" s="69"/>
      <c r="AY78" s="69"/>
      <c r="AZ78" s="69"/>
      <c r="BA78" s="69"/>
      <c r="BB78" s="69"/>
      <c r="BC78" s="69"/>
      <c r="BD78" s="69"/>
      <c r="BE78" s="69"/>
      <c r="BF78" s="69"/>
      <c r="BG78" s="69"/>
      <c r="BH78" s="69"/>
      <c r="BI78" s="69"/>
      <c r="BJ78" s="69"/>
      <c r="BK78" s="69"/>
      <c r="BL78" s="69"/>
      <c r="BM78" s="69"/>
      <c r="BN78" s="69"/>
      <c r="BO78" s="69"/>
      <c r="BP78" s="69"/>
      <c r="BQ78" s="69"/>
      <c r="BR78" s="69"/>
      <c r="BS78" s="69"/>
      <c r="BT78" s="69"/>
      <c r="BU78" s="69"/>
      <c r="BV78" s="69"/>
      <c r="BW78" s="69"/>
      <c r="BX78" s="69"/>
      <c r="BY78" s="69"/>
      <c r="BZ78" s="69"/>
      <c r="CA78" s="69"/>
      <c r="CB78" s="69"/>
      <c r="CC78" s="69"/>
      <c r="CD78" s="69"/>
      <c r="CE78" s="69"/>
      <c r="CF78" s="69"/>
      <c r="CG78" s="69"/>
      <c r="CH78" s="69"/>
      <c r="CI78" s="69"/>
      <c r="CJ78" s="69"/>
      <c r="CK78" s="69"/>
      <c r="CL78" s="69"/>
      <c r="CM78" s="69"/>
      <c r="CN78" s="69"/>
      <c r="CO78" s="69"/>
      <c r="CP78" s="69"/>
      <c r="CQ78" s="69"/>
      <c r="CR78" s="69"/>
      <c r="CS78" s="69"/>
      <c r="CT78" s="69"/>
      <c r="CU78" s="69"/>
      <c r="CV78" s="69"/>
      <c r="CW78" s="69"/>
      <c r="CX78" s="69"/>
      <c r="CY78" s="69"/>
      <c r="CZ78" s="69"/>
      <c r="DA78" s="69"/>
      <c r="DB78" s="69"/>
      <c r="DC78" s="69"/>
      <c r="DD78" s="69"/>
      <c r="DE78" s="69"/>
      <c r="DF78" s="69"/>
      <c r="DG78" s="69"/>
      <c r="DH78" s="69"/>
      <c r="DI78" s="69"/>
      <c r="DJ78" s="69"/>
      <c r="DK78" s="69"/>
      <c r="DL78" s="69"/>
      <c r="DM78" s="69"/>
      <c r="DN78" s="69"/>
      <c r="DO78" s="69"/>
      <c r="DP78" s="69"/>
      <c r="DQ78" s="69"/>
      <c r="DR78" s="69"/>
      <c r="DS78" s="69"/>
      <c r="DT78" s="69"/>
      <c r="DU78" s="69"/>
      <c r="DV78" s="69"/>
      <c r="DW78" s="69"/>
      <c r="DX78" s="69"/>
      <c r="DY78" s="69"/>
      <c r="DZ78" s="69"/>
      <c r="EA78" s="69"/>
      <c r="EB78" s="69"/>
      <c r="EC78" s="69"/>
      <c r="ED78" s="69"/>
      <c r="EE78" s="69"/>
      <c r="EF78" s="69"/>
      <c r="EG78" s="69"/>
      <c r="EH78" s="69"/>
      <c r="EI78" s="69"/>
      <c r="EJ78" s="69"/>
      <c r="EK78" s="69"/>
      <c r="EL78" s="69"/>
      <c r="EM78" s="69"/>
      <c r="EN78" s="69"/>
      <c r="EO78" s="69"/>
      <c r="EP78" s="69"/>
      <c r="EQ78" s="69"/>
      <c r="ER78" s="69"/>
      <c r="ES78" s="69"/>
      <c r="ET78" s="69"/>
      <c r="EU78" s="69"/>
      <c r="EV78" s="69"/>
      <c r="EW78" s="69"/>
      <c r="EX78" s="69"/>
      <c r="EY78" s="69"/>
      <c r="EZ78" s="69"/>
      <c r="FA78" s="69"/>
      <c r="FB78" s="69"/>
      <c r="FC78" s="69"/>
      <c r="FD78" s="69"/>
      <c r="FE78" s="69"/>
      <c r="FF78" s="69"/>
      <c r="FG78" s="69"/>
      <c r="FH78" s="69"/>
      <c r="FI78" s="69"/>
      <c r="FJ78" s="69"/>
      <c r="FK78" s="69"/>
      <c r="FL78" s="69"/>
      <c r="FM78" s="69"/>
      <c r="FN78" s="69"/>
      <c r="FO78" s="69"/>
      <c r="FP78" s="69"/>
      <c r="FQ78" s="69"/>
      <c r="FR78" s="69"/>
      <c r="FS78" s="69"/>
      <c r="FT78" s="69"/>
      <c r="FU78" s="69"/>
      <c r="FV78" s="69"/>
      <c r="FW78" s="69"/>
      <c r="FX78" s="69"/>
      <c r="FY78" s="69"/>
      <c r="FZ78" s="69"/>
      <c r="GA78" s="69"/>
      <c r="GB78" s="69"/>
      <c r="GC78" s="69"/>
      <c r="GD78" s="69"/>
      <c r="GE78" s="69"/>
      <c r="GF78" s="69"/>
      <c r="GG78" s="69"/>
      <c r="GH78" s="69"/>
      <c r="GI78" s="69"/>
      <c r="GJ78" s="69"/>
      <c r="GK78" s="69"/>
      <c r="GL78" s="69"/>
      <c r="GM78" s="69"/>
      <c r="GN78" s="69"/>
      <c r="GO78" s="69"/>
      <c r="GP78" s="69"/>
      <c r="GQ78" s="69"/>
      <c r="GR78" s="69"/>
      <c r="GS78" s="69"/>
      <c r="GT78" s="69"/>
      <c r="GU78" s="69"/>
      <c r="GV78" s="69"/>
      <c r="GW78" s="69"/>
      <c r="GX78" s="69"/>
      <c r="GY78" s="69"/>
      <c r="GZ78" s="69"/>
      <c r="HA78" s="69"/>
      <c r="HB78" s="69"/>
      <c r="HC78" s="69"/>
      <c r="HD78" s="69"/>
      <c r="HE78" s="69"/>
      <c r="HF78" s="69"/>
      <c r="HG78" s="69"/>
      <c r="HH78" s="69"/>
      <c r="HI78" s="69"/>
      <c r="HJ78" s="69"/>
      <c r="HK78" s="69"/>
      <c r="HL78" s="69"/>
      <c r="HM78" s="69"/>
      <c r="HN78" s="69"/>
      <c r="HO78" s="69"/>
      <c r="HP78" s="69"/>
      <c r="HQ78" s="69"/>
      <c r="HR78" s="69"/>
      <c r="HS78" s="69"/>
      <c r="HT78" s="69"/>
      <c r="HU78" s="69"/>
      <c r="HV78" s="69"/>
      <c r="HW78" s="69"/>
      <c r="HX78" s="69"/>
      <c r="HY78" s="69"/>
      <c r="HZ78" s="69"/>
      <c r="IA78" s="69"/>
      <c r="IB78" s="69"/>
      <c r="IC78" s="69"/>
      <c r="ID78" s="69"/>
      <c r="IE78" s="69"/>
      <c r="IF78" s="69"/>
      <c r="IG78" s="69"/>
      <c r="IH78" s="69"/>
      <c r="II78" s="69"/>
      <c r="IJ78" s="69"/>
      <c r="IK78" s="69"/>
      <c r="IL78" s="69"/>
      <c r="IM78" s="69"/>
      <c r="IN78" s="69"/>
      <c r="IO78" s="69"/>
      <c r="IP78" s="69"/>
      <c r="IQ78" s="69"/>
      <c r="IR78" s="69"/>
      <c r="IS78" s="69"/>
      <c r="IT78" s="69"/>
      <c r="IU78" s="69"/>
      <c r="IV78" s="69"/>
    </row>
    <row r="79" spans="1:256" ht="18.75" customHeight="1" x14ac:dyDescent="0.25">
      <c r="A79" s="63">
        <v>2</v>
      </c>
      <c r="B79" s="64" t="s">
        <v>306</v>
      </c>
      <c r="C79" s="222">
        <v>3308104.58617</v>
      </c>
      <c r="D79" s="222">
        <v>6944439.1379999993</v>
      </c>
      <c r="E79" s="7"/>
      <c r="F79" s="7"/>
    </row>
    <row r="80" spans="1:256" ht="38.25" customHeight="1" x14ac:dyDescent="0.25">
      <c r="A80" s="276" t="s">
        <v>187</v>
      </c>
      <c r="B80" s="277"/>
      <c r="C80" s="223">
        <f>+C73+C60+C5</f>
        <v>190902771.370938</v>
      </c>
      <c r="D80" s="223">
        <f>+D73+D60+D5</f>
        <v>409894988.05899996</v>
      </c>
    </row>
    <row r="81" spans="1:256" x14ac:dyDescent="0.25">
      <c r="A81" s="70"/>
      <c r="C81" s="224"/>
      <c r="D81" s="224"/>
    </row>
    <row r="82" spans="1:256" ht="36.75" customHeight="1" x14ac:dyDescent="0.25">
      <c r="A82" s="278" t="s">
        <v>338</v>
      </c>
      <c r="B82" s="278"/>
      <c r="C82" s="278"/>
      <c r="D82" s="278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7"/>
      <c r="AN82" s="77"/>
      <c r="AO82" s="77"/>
      <c r="AP82" s="77"/>
      <c r="AQ82" s="77"/>
      <c r="AR82" s="77"/>
      <c r="AS82" s="77"/>
      <c r="AT82" s="77"/>
      <c r="AU82" s="77"/>
      <c r="AV82" s="77"/>
      <c r="AW82" s="77"/>
      <c r="AX82" s="77"/>
      <c r="AY82" s="77"/>
      <c r="AZ82" s="77"/>
      <c r="BA82" s="77"/>
      <c r="BB82" s="77"/>
      <c r="BC82" s="77"/>
      <c r="BD82" s="77"/>
      <c r="BE82" s="77"/>
      <c r="BF82" s="77"/>
      <c r="BG82" s="77"/>
      <c r="BH82" s="77"/>
      <c r="BI82" s="77"/>
      <c r="BJ82" s="77"/>
      <c r="BK82" s="77"/>
      <c r="BL82" s="77"/>
      <c r="BM82" s="77"/>
      <c r="BN82" s="77"/>
      <c r="BO82" s="77"/>
      <c r="BP82" s="77"/>
      <c r="BQ82" s="77"/>
      <c r="BR82" s="77"/>
      <c r="BS82" s="77"/>
      <c r="BT82" s="77"/>
      <c r="BU82" s="77"/>
      <c r="BV82" s="77"/>
      <c r="BW82" s="77"/>
      <c r="BX82" s="77"/>
      <c r="BY82" s="77"/>
      <c r="BZ82" s="77"/>
      <c r="CA82" s="77"/>
      <c r="CB82" s="77"/>
      <c r="CC82" s="77"/>
      <c r="CD82" s="77"/>
      <c r="CE82" s="77"/>
      <c r="CF82" s="77"/>
      <c r="CG82" s="77"/>
      <c r="CH82" s="77"/>
      <c r="CI82" s="77"/>
      <c r="CJ82" s="77"/>
      <c r="CK82" s="77"/>
      <c r="CL82" s="77"/>
      <c r="CM82" s="77"/>
      <c r="CN82" s="77"/>
      <c r="CO82" s="77"/>
      <c r="CP82" s="77"/>
      <c r="CQ82" s="77"/>
      <c r="CR82" s="77"/>
      <c r="CS82" s="77"/>
      <c r="CT82" s="77"/>
      <c r="CU82" s="77"/>
      <c r="CV82" s="77"/>
      <c r="CW82" s="77"/>
      <c r="CX82" s="77"/>
      <c r="CY82" s="77"/>
      <c r="CZ82" s="77"/>
      <c r="DA82" s="77"/>
      <c r="DB82" s="77"/>
      <c r="DC82" s="77"/>
      <c r="DD82" s="77"/>
      <c r="DE82" s="77"/>
      <c r="DF82" s="77"/>
      <c r="DG82" s="77"/>
      <c r="DH82" s="77"/>
      <c r="DI82" s="77"/>
      <c r="DJ82" s="77"/>
      <c r="DK82" s="77"/>
      <c r="DL82" s="77"/>
      <c r="DM82" s="77"/>
      <c r="DN82" s="77"/>
      <c r="DO82" s="77"/>
      <c r="DP82" s="77"/>
      <c r="DQ82" s="77"/>
      <c r="DR82" s="77"/>
      <c r="DS82" s="77"/>
      <c r="DT82" s="77"/>
      <c r="DU82" s="77"/>
      <c r="DV82" s="77"/>
      <c r="DW82" s="77"/>
      <c r="DX82" s="77"/>
      <c r="DY82" s="77"/>
      <c r="DZ82" s="77"/>
      <c r="EA82" s="77"/>
      <c r="EB82" s="77"/>
      <c r="EC82" s="77"/>
      <c r="ED82" s="77"/>
      <c r="EE82" s="77"/>
      <c r="EF82" s="77"/>
      <c r="EG82" s="77"/>
      <c r="EH82" s="77"/>
      <c r="EI82" s="77"/>
      <c r="EJ82" s="77"/>
      <c r="EK82" s="77"/>
      <c r="EL82" s="77"/>
      <c r="EM82" s="77"/>
      <c r="EN82" s="77"/>
      <c r="EO82" s="77"/>
      <c r="EP82" s="77"/>
      <c r="EQ82" s="77"/>
      <c r="ER82" s="77"/>
      <c r="ES82" s="77"/>
      <c r="ET82" s="77"/>
      <c r="EU82" s="77"/>
      <c r="EV82" s="77"/>
      <c r="EW82" s="77"/>
      <c r="EX82" s="77"/>
      <c r="EY82" s="77"/>
      <c r="EZ82" s="77"/>
      <c r="FA82" s="77"/>
      <c r="FB82" s="77"/>
      <c r="FC82" s="77"/>
      <c r="FD82" s="77"/>
      <c r="FE82" s="77"/>
      <c r="FF82" s="77"/>
      <c r="FG82" s="77"/>
      <c r="FH82" s="77"/>
      <c r="FI82" s="77"/>
      <c r="FJ82" s="77"/>
      <c r="FK82" s="77"/>
      <c r="FL82" s="77"/>
      <c r="FM82" s="77"/>
      <c r="FN82" s="77"/>
      <c r="FO82" s="77"/>
      <c r="FP82" s="77"/>
      <c r="FQ82" s="77"/>
      <c r="FR82" s="77"/>
      <c r="FS82" s="77"/>
      <c r="FT82" s="77"/>
      <c r="FU82" s="77"/>
      <c r="FV82" s="77"/>
      <c r="FW82" s="77"/>
      <c r="FX82" s="77"/>
      <c r="FY82" s="77"/>
      <c r="FZ82" s="77"/>
      <c r="GA82" s="77"/>
      <c r="GB82" s="77"/>
      <c r="GC82" s="77"/>
      <c r="GD82" s="77"/>
      <c r="GE82" s="77"/>
      <c r="GF82" s="77"/>
      <c r="GG82" s="77"/>
      <c r="GH82" s="77"/>
      <c r="GI82" s="77"/>
      <c r="GJ82" s="77"/>
      <c r="GK82" s="77"/>
      <c r="GL82" s="77"/>
      <c r="GM82" s="77"/>
      <c r="GN82" s="77"/>
      <c r="GO82" s="77"/>
      <c r="GP82" s="77"/>
      <c r="GQ82" s="77"/>
      <c r="GR82" s="77"/>
      <c r="GS82" s="77"/>
      <c r="GT82" s="77"/>
      <c r="GU82" s="77"/>
      <c r="GV82" s="77"/>
      <c r="GW82" s="77"/>
      <c r="GX82" s="77"/>
      <c r="GY82" s="77"/>
      <c r="GZ82" s="77"/>
      <c r="HA82" s="77"/>
      <c r="HB82" s="77"/>
      <c r="HC82" s="77"/>
      <c r="HD82" s="77"/>
      <c r="HE82" s="77"/>
      <c r="HF82" s="77"/>
      <c r="HG82" s="77"/>
      <c r="HH82" s="77"/>
      <c r="HI82" s="77"/>
      <c r="HJ82" s="77"/>
      <c r="HK82" s="77"/>
      <c r="HL82" s="77"/>
      <c r="HM82" s="77"/>
      <c r="HN82" s="77"/>
      <c r="HO82" s="77"/>
      <c r="HP82" s="77"/>
      <c r="HQ82" s="77"/>
      <c r="HR82" s="77"/>
      <c r="HS82" s="77"/>
      <c r="HT82" s="77"/>
      <c r="HU82" s="77"/>
      <c r="HV82" s="77"/>
      <c r="HW82" s="77"/>
      <c r="HX82" s="77"/>
      <c r="HY82" s="77"/>
      <c r="HZ82" s="77"/>
      <c r="IA82" s="77"/>
      <c r="IB82" s="77"/>
      <c r="IC82" s="77"/>
      <c r="ID82" s="77"/>
      <c r="IE82" s="77"/>
      <c r="IF82" s="77"/>
      <c r="IG82" s="77"/>
      <c r="IH82" s="77"/>
      <c r="II82" s="77"/>
      <c r="IJ82" s="77"/>
      <c r="IK82" s="77"/>
      <c r="IL82" s="77"/>
      <c r="IM82" s="77"/>
      <c r="IN82" s="77"/>
      <c r="IO82" s="77"/>
      <c r="IP82" s="77"/>
      <c r="IQ82" s="77"/>
      <c r="IR82" s="77"/>
      <c r="IS82" s="77"/>
      <c r="IT82" s="77"/>
      <c r="IU82" s="77"/>
      <c r="IV82" s="77"/>
    </row>
    <row r="83" spans="1:256" ht="17.25" customHeight="1" x14ac:dyDescent="0.25">
      <c r="A83" s="71" t="s">
        <v>2</v>
      </c>
      <c r="B83" s="71" t="s">
        <v>313</v>
      </c>
      <c r="C83" s="225" t="s">
        <v>1</v>
      </c>
      <c r="D83" s="225" t="s">
        <v>266</v>
      </c>
    </row>
    <row r="84" spans="1:256" ht="14.25" x14ac:dyDescent="0.25">
      <c r="A84" s="72" t="s">
        <v>14</v>
      </c>
      <c r="B84" s="61" t="s">
        <v>315</v>
      </c>
      <c r="C84" s="226">
        <f>SUM(C85:C92)</f>
        <v>301899.375</v>
      </c>
      <c r="D84" s="226">
        <f>SUM(D85:D92)</f>
        <v>650000</v>
      </c>
    </row>
    <row r="85" spans="1:256" x14ac:dyDescent="0.25">
      <c r="A85" s="73">
        <v>1</v>
      </c>
      <c r="B85" s="64" t="s">
        <v>339</v>
      </c>
      <c r="C85" s="227">
        <v>59630</v>
      </c>
      <c r="D85" s="227">
        <v>125000</v>
      </c>
    </row>
    <row r="86" spans="1:256" ht="27" x14ac:dyDescent="0.25">
      <c r="A86" s="73">
        <v>2</v>
      </c>
      <c r="B86" s="64" t="s">
        <v>274</v>
      </c>
      <c r="C86" s="227">
        <v>27199.8</v>
      </c>
      <c r="D86" s="227">
        <v>57500</v>
      </c>
    </row>
    <row r="87" spans="1:256" ht="16.5" customHeight="1" x14ac:dyDescent="0.25">
      <c r="A87" s="73">
        <v>3</v>
      </c>
      <c r="B87" s="64" t="s">
        <v>277</v>
      </c>
      <c r="C87" s="227">
        <v>17811.375</v>
      </c>
      <c r="D87" s="227">
        <v>37500</v>
      </c>
    </row>
    <row r="88" spans="1:256" ht="27" x14ac:dyDescent="0.25">
      <c r="A88" s="74">
        <v>4</v>
      </c>
      <c r="B88" s="75" t="s">
        <v>278</v>
      </c>
      <c r="C88" s="228">
        <v>47664</v>
      </c>
      <c r="D88" s="227">
        <v>100000</v>
      </c>
    </row>
    <row r="89" spans="1:256" ht="18" customHeight="1" x14ac:dyDescent="0.25">
      <c r="A89" s="74">
        <v>5</v>
      </c>
      <c r="B89" s="64" t="s">
        <v>37</v>
      </c>
      <c r="C89" s="228">
        <v>35924.25</v>
      </c>
      <c r="D89" s="227">
        <v>75000</v>
      </c>
    </row>
    <row r="90" spans="1:256" ht="15.75" customHeight="1" x14ac:dyDescent="0.25">
      <c r="A90" s="74">
        <v>6</v>
      </c>
      <c r="B90" s="64" t="s">
        <v>309</v>
      </c>
      <c r="C90" s="228">
        <v>51401.25</v>
      </c>
      <c r="D90" s="228">
        <v>125000</v>
      </c>
    </row>
    <row r="91" spans="1:256" ht="18.75" customHeight="1" x14ac:dyDescent="0.25">
      <c r="A91" s="74">
        <v>7</v>
      </c>
      <c r="B91" s="64" t="s">
        <v>275</v>
      </c>
      <c r="C91" s="222">
        <v>26098.352123000001</v>
      </c>
      <c r="D91" s="222">
        <v>54486.214999999997</v>
      </c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  <c r="AA91" s="77"/>
      <c r="AB91" s="77"/>
      <c r="AC91" s="77"/>
      <c r="AD91" s="77"/>
      <c r="AE91" s="77"/>
      <c r="AF91" s="77"/>
      <c r="AG91" s="77"/>
      <c r="AH91" s="77"/>
      <c r="AI91" s="77"/>
      <c r="AJ91" s="77"/>
      <c r="AK91" s="77"/>
      <c r="AL91" s="77"/>
      <c r="AM91" s="77"/>
      <c r="AN91" s="77"/>
      <c r="AO91" s="77"/>
      <c r="AP91" s="77"/>
      <c r="AQ91" s="77"/>
      <c r="AR91" s="77"/>
      <c r="AS91" s="77"/>
      <c r="AT91" s="77"/>
      <c r="AU91" s="77"/>
      <c r="AV91" s="77"/>
      <c r="AW91" s="77"/>
      <c r="AX91" s="77"/>
      <c r="AY91" s="77"/>
      <c r="AZ91" s="77"/>
      <c r="BA91" s="77"/>
      <c r="BB91" s="77"/>
      <c r="BC91" s="77"/>
      <c r="BD91" s="77"/>
      <c r="BE91" s="77"/>
      <c r="BF91" s="77"/>
      <c r="BG91" s="77"/>
      <c r="BH91" s="77"/>
      <c r="BI91" s="77"/>
      <c r="BJ91" s="77"/>
      <c r="BK91" s="77"/>
      <c r="BL91" s="77"/>
      <c r="BM91" s="77"/>
      <c r="BN91" s="77"/>
      <c r="BO91" s="77"/>
      <c r="BP91" s="77"/>
      <c r="BQ91" s="77"/>
      <c r="BR91" s="77"/>
      <c r="BS91" s="77"/>
      <c r="BT91" s="77"/>
      <c r="BU91" s="77"/>
      <c r="BV91" s="77"/>
      <c r="BW91" s="77"/>
      <c r="BX91" s="77"/>
      <c r="BY91" s="77"/>
      <c r="BZ91" s="77"/>
      <c r="CA91" s="77"/>
      <c r="CB91" s="77"/>
      <c r="CC91" s="77"/>
      <c r="CD91" s="77"/>
      <c r="CE91" s="77"/>
      <c r="CF91" s="77"/>
      <c r="CG91" s="77"/>
      <c r="CH91" s="77"/>
      <c r="CI91" s="77"/>
      <c r="CJ91" s="77"/>
      <c r="CK91" s="77"/>
      <c r="CL91" s="77"/>
      <c r="CM91" s="77"/>
      <c r="CN91" s="77"/>
      <c r="CO91" s="77"/>
      <c r="CP91" s="77"/>
      <c r="CQ91" s="77"/>
      <c r="CR91" s="77"/>
      <c r="CS91" s="77"/>
      <c r="CT91" s="77"/>
      <c r="CU91" s="77"/>
      <c r="CV91" s="77"/>
      <c r="CW91" s="77"/>
      <c r="CX91" s="77"/>
      <c r="CY91" s="77"/>
      <c r="CZ91" s="77"/>
      <c r="DA91" s="77"/>
      <c r="DB91" s="77"/>
      <c r="DC91" s="77"/>
      <c r="DD91" s="77"/>
      <c r="DE91" s="77"/>
      <c r="DF91" s="77"/>
      <c r="DG91" s="77"/>
      <c r="DH91" s="77"/>
      <c r="DI91" s="77"/>
      <c r="DJ91" s="77"/>
      <c r="DK91" s="77"/>
      <c r="DL91" s="77"/>
      <c r="DM91" s="77"/>
      <c r="DN91" s="77"/>
      <c r="DO91" s="77"/>
      <c r="DP91" s="77"/>
      <c r="DQ91" s="77"/>
      <c r="DR91" s="77"/>
      <c r="DS91" s="77"/>
      <c r="DT91" s="77"/>
      <c r="DU91" s="77"/>
      <c r="DV91" s="77"/>
      <c r="DW91" s="77"/>
      <c r="DX91" s="77"/>
      <c r="DY91" s="77"/>
      <c r="DZ91" s="77"/>
      <c r="EA91" s="77"/>
      <c r="EB91" s="77"/>
      <c r="EC91" s="77"/>
      <c r="ED91" s="77"/>
      <c r="EE91" s="77"/>
      <c r="EF91" s="77"/>
      <c r="EG91" s="77"/>
      <c r="EH91" s="77"/>
      <c r="EI91" s="77"/>
      <c r="EJ91" s="77"/>
      <c r="EK91" s="77"/>
      <c r="EL91" s="77"/>
      <c r="EM91" s="77"/>
      <c r="EN91" s="77"/>
      <c r="EO91" s="77"/>
      <c r="EP91" s="77"/>
      <c r="EQ91" s="77"/>
      <c r="ER91" s="77"/>
      <c r="ES91" s="77"/>
      <c r="ET91" s="77"/>
      <c r="EU91" s="77"/>
      <c r="EV91" s="77"/>
      <c r="EW91" s="77"/>
      <c r="EX91" s="77"/>
      <c r="EY91" s="77"/>
      <c r="EZ91" s="77"/>
      <c r="FA91" s="77"/>
      <c r="FB91" s="77"/>
      <c r="FC91" s="77"/>
      <c r="FD91" s="77"/>
      <c r="FE91" s="77"/>
      <c r="FF91" s="77"/>
      <c r="FG91" s="77"/>
      <c r="FH91" s="77"/>
      <c r="FI91" s="77"/>
      <c r="FJ91" s="77"/>
      <c r="FK91" s="77"/>
      <c r="FL91" s="77"/>
      <c r="FM91" s="77"/>
      <c r="FN91" s="77"/>
      <c r="FO91" s="77"/>
      <c r="FP91" s="77"/>
      <c r="FQ91" s="77"/>
      <c r="FR91" s="77"/>
      <c r="FS91" s="77"/>
      <c r="FT91" s="77"/>
      <c r="FU91" s="77"/>
      <c r="FV91" s="77"/>
      <c r="FW91" s="77"/>
      <c r="FX91" s="77"/>
      <c r="FY91" s="77"/>
      <c r="FZ91" s="77"/>
      <c r="GA91" s="77"/>
      <c r="GB91" s="77"/>
      <c r="GC91" s="77"/>
      <c r="GD91" s="77"/>
      <c r="GE91" s="77"/>
      <c r="GF91" s="77"/>
      <c r="GG91" s="77"/>
      <c r="GH91" s="77"/>
      <c r="GI91" s="77"/>
      <c r="GJ91" s="77"/>
      <c r="GK91" s="77"/>
      <c r="GL91" s="77"/>
      <c r="GM91" s="77"/>
      <c r="GN91" s="77"/>
      <c r="GO91" s="77"/>
      <c r="GP91" s="77"/>
      <c r="GQ91" s="77"/>
      <c r="GR91" s="77"/>
      <c r="GS91" s="77"/>
      <c r="GT91" s="77"/>
      <c r="GU91" s="77"/>
      <c r="GV91" s="77"/>
      <c r="GW91" s="77"/>
      <c r="GX91" s="77"/>
      <c r="GY91" s="77"/>
      <c r="GZ91" s="77"/>
      <c r="HA91" s="77"/>
      <c r="HB91" s="77"/>
      <c r="HC91" s="77"/>
      <c r="HD91" s="77"/>
      <c r="HE91" s="77"/>
      <c r="HF91" s="77"/>
      <c r="HG91" s="77"/>
      <c r="HH91" s="77"/>
      <c r="HI91" s="77"/>
      <c r="HJ91" s="77"/>
      <c r="HK91" s="77"/>
      <c r="HL91" s="77"/>
      <c r="HM91" s="77"/>
      <c r="HN91" s="77"/>
      <c r="HO91" s="77"/>
      <c r="HP91" s="77"/>
      <c r="HQ91" s="77"/>
      <c r="HR91" s="77"/>
      <c r="HS91" s="77"/>
      <c r="HT91" s="77"/>
      <c r="HU91" s="77"/>
      <c r="HV91" s="77"/>
      <c r="HW91" s="77"/>
      <c r="HX91" s="77"/>
      <c r="HY91" s="77"/>
      <c r="HZ91" s="77"/>
      <c r="IA91" s="77"/>
      <c r="IB91" s="77"/>
      <c r="IC91" s="77"/>
      <c r="ID91" s="77"/>
      <c r="IE91" s="77"/>
      <c r="IF91" s="77"/>
      <c r="IG91" s="77"/>
      <c r="IH91" s="77"/>
      <c r="II91" s="77"/>
      <c r="IJ91" s="77"/>
      <c r="IK91" s="77"/>
      <c r="IL91" s="77"/>
      <c r="IM91" s="77"/>
      <c r="IN91" s="77"/>
      <c r="IO91" s="77"/>
      <c r="IP91" s="77"/>
      <c r="IQ91" s="77"/>
      <c r="IR91" s="77"/>
      <c r="IS91" s="77"/>
      <c r="IT91" s="77"/>
      <c r="IU91" s="77"/>
      <c r="IV91" s="77"/>
    </row>
    <row r="92" spans="1:256" ht="19.5" customHeight="1" x14ac:dyDescent="0.25">
      <c r="A92" s="74">
        <v>8</v>
      </c>
      <c r="B92" s="64" t="s">
        <v>276</v>
      </c>
      <c r="C92" s="222">
        <v>36170.347877</v>
      </c>
      <c r="D92" s="222">
        <v>75513.785000000003</v>
      </c>
    </row>
    <row r="93" spans="1:256" ht="14.25" x14ac:dyDescent="0.25">
      <c r="A93" s="72" t="s">
        <v>40</v>
      </c>
      <c r="B93" s="76" t="s">
        <v>327</v>
      </c>
      <c r="C93" s="226">
        <f>SUM(C94:C100)</f>
        <v>624470.32922800002</v>
      </c>
      <c r="D93" s="226">
        <f>SUM(D94:D100)</f>
        <v>1307751.1500000001</v>
      </c>
    </row>
    <row r="94" spans="1:256" ht="20.25" customHeight="1" x14ac:dyDescent="0.25">
      <c r="A94" s="73">
        <v>1</v>
      </c>
      <c r="B94" s="64" t="s">
        <v>291</v>
      </c>
      <c r="C94" s="228">
        <f>20417.120304+35891.78567</f>
        <v>56308.905973999994</v>
      </c>
      <c r="D94" s="227">
        <f>42705.6+75112.56</f>
        <v>117818.16</v>
      </c>
    </row>
    <row r="95" spans="1:256" ht="18.75" customHeight="1" x14ac:dyDescent="0.25">
      <c r="A95" s="73">
        <v>2</v>
      </c>
      <c r="B95" s="64" t="s">
        <v>292</v>
      </c>
      <c r="C95" s="227">
        <f>92258.902221+107045.882741</f>
        <v>199304.78496199998</v>
      </c>
      <c r="D95" s="227">
        <f>191694.86+220676.76</f>
        <v>412371.62</v>
      </c>
    </row>
    <row r="96" spans="1:256" ht="15.75" customHeight="1" x14ac:dyDescent="0.25">
      <c r="A96" s="73">
        <v>3</v>
      </c>
      <c r="B96" s="64" t="s">
        <v>293</v>
      </c>
      <c r="C96" s="227">
        <f>89630.800566+99637.603366</f>
        <v>189268.40393199999</v>
      </c>
      <c r="D96" s="227">
        <f>190246.43+210334.6</f>
        <v>400581.03</v>
      </c>
    </row>
    <row r="97" spans="1:256" ht="15.75" customHeight="1" x14ac:dyDescent="0.25">
      <c r="A97" s="73">
        <v>4</v>
      </c>
      <c r="B97" s="64" t="s">
        <v>287</v>
      </c>
      <c r="C97" s="227">
        <f>35933.735526+37222.475275</f>
        <v>73156.210800999994</v>
      </c>
      <c r="D97" s="227">
        <f>75424.49+78731.07</f>
        <v>154155.56</v>
      </c>
      <c r="F97" s="7"/>
    </row>
    <row r="98" spans="1:256" ht="22.5" customHeight="1" x14ac:dyDescent="0.25">
      <c r="A98" s="73">
        <v>5</v>
      </c>
      <c r="B98" s="64" t="s">
        <v>294</v>
      </c>
      <c r="C98" s="227">
        <f>45667.062855+59982.693269</f>
        <v>105649.75612400001</v>
      </c>
      <c r="D98" s="227">
        <f>95790.29+125410.72</f>
        <v>221201.01</v>
      </c>
      <c r="E98" s="77"/>
      <c r="F98" s="7"/>
    </row>
    <row r="99" spans="1:256" ht="40.5" x14ac:dyDescent="0.25">
      <c r="A99" s="73">
        <v>6</v>
      </c>
      <c r="B99" s="64" t="s">
        <v>295</v>
      </c>
      <c r="C99" s="227">
        <v>6.1135339999999996</v>
      </c>
      <c r="D99" s="227">
        <v>12.69</v>
      </c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  <c r="Q99" s="77"/>
      <c r="R99" s="77"/>
      <c r="S99" s="77"/>
      <c r="T99" s="77"/>
      <c r="U99" s="77"/>
      <c r="V99" s="77"/>
      <c r="W99" s="77"/>
      <c r="X99" s="77"/>
      <c r="Y99" s="77"/>
      <c r="Z99" s="77"/>
      <c r="AA99" s="77"/>
      <c r="AB99" s="77"/>
      <c r="AC99" s="77"/>
      <c r="AD99" s="77"/>
      <c r="AE99" s="77"/>
      <c r="AF99" s="77"/>
      <c r="AG99" s="77"/>
      <c r="AH99" s="77"/>
      <c r="AI99" s="77"/>
      <c r="AJ99" s="77"/>
      <c r="AK99" s="77"/>
      <c r="AL99" s="77"/>
      <c r="AM99" s="77"/>
      <c r="AN99" s="77"/>
      <c r="AO99" s="77"/>
      <c r="AP99" s="77"/>
      <c r="AQ99" s="77"/>
      <c r="AR99" s="77"/>
      <c r="AS99" s="77"/>
      <c r="AT99" s="77"/>
      <c r="AU99" s="77"/>
      <c r="AV99" s="77"/>
      <c r="AW99" s="77"/>
      <c r="AX99" s="77"/>
      <c r="AY99" s="77"/>
      <c r="AZ99" s="77"/>
      <c r="BA99" s="77"/>
      <c r="BB99" s="77"/>
      <c r="BC99" s="77"/>
      <c r="BD99" s="77"/>
      <c r="BE99" s="77"/>
      <c r="BF99" s="77"/>
      <c r="BG99" s="77"/>
      <c r="BH99" s="77"/>
      <c r="BI99" s="77"/>
      <c r="BJ99" s="77"/>
      <c r="BK99" s="77"/>
      <c r="BL99" s="77"/>
      <c r="BM99" s="77"/>
      <c r="BN99" s="77"/>
      <c r="BO99" s="77"/>
      <c r="BP99" s="77"/>
      <c r="BQ99" s="77"/>
      <c r="BR99" s="77"/>
      <c r="BS99" s="77"/>
      <c r="BT99" s="77"/>
      <c r="BU99" s="77"/>
      <c r="BV99" s="77"/>
      <c r="BW99" s="77"/>
      <c r="BX99" s="77"/>
      <c r="BY99" s="77"/>
      <c r="BZ99" s="77"/>
      <c r="CA99" s="77"/>
      <c r="CB99" s="77"/>
      <c r="CC99" s="77"/>
      <c r="CD99" s="77"/>
      <c r="CE99" s="77"/>
      <c r="CF99" s="77"/>
      <c r="CG99" s="77"/>
      <c r="CH99" s="77"/>
      <c r="CI99" s="77"/>
      <c r="CJ99" s="77"/>
      <c r="CK99" s="77"/>
      <c r="CL99" s="77"/>
      <c r="CM99" s="77"/>
      <c r="CN99" s="77"/>
      <c r="CO99" s="77"/>
      <c r="CP99" s="77"/>
      <c r="CQ99" s="77"/>
      <c r="CR99" s="77"/>
      <c r="CS99" s="77"/>
      <c r="CT99" s="77"/>
      <c r="CU99" s="77"/>
      <c r="CV99" s="77"/>
      <c r="CW99" s="77"/>
      <c r="CX99" s="77"/>
      <c r="CY99" s="77"/>
      <c r="CZ99" s="77"/>
      <c r="DA99" s="77"/>
      <c r="DB99" s="77"/>
      <c r="DC99" s="77"/>
      <c r="DD99" s="77"/>
      <c r="DE99" s="77"/>
      <c r="DF99" s="77"/>
      <c r="DG99" s="77"/>
      <c r="DH99" s="77"/>
      <c r="DI99" s="77"/>
      <c r="DJ99" s="77"/>
      <c r="DK99" s="77"/>
      <c r="DL99" s="77"/>
      <c r="DM99" s="77"/>
      <c r="DN99" s="77"/>
      <c r="DO99" s="77"/>
      <c r="DP99" s="77"/>
      <c r="DQ99" s="77"/>
      <c r="DR99" s="77"/>
      <c r="DS99" s="77"/>
      <c r="DT99" s="77"/>
      <c r="DU99" s="77"/>
      <c r="DV99" s="77"/>
      <c r="DW99" s="77"/>
      <c r="DX99" s="77"/>
      <c r="DY99" s="77"/>
      <c r="DZ99" s="77"/>
      <c r="EA99" s="77"/>
      <c r="EB99" s="77"/>
      <c r="EC99" s="77"/>
      <c r="ED99" s="77"/>
      <c r="EE99" s="77"/>
      <c r="EF99" s="77"/>
      <c r="EG99" s="77"/>
      <c r="EH99" s="77"/>
      <c r="EI99" s="77"/>
      <c r="EJ99" s="77"/>
      <c r="EK99" s="77"/>
      <c r="EL99" s="77"/>
      <c r="EM99" s="77"/>
      <c r="EN99" s="77"/>
      <c r="EO99" s="77"/>
      <c r="EP99" s="77"/>
      <c r="EQ99" s="77"/>
      <c r="ER99" s="77"/>
      <c r="ES99" s="77"/>
      <c r="ET99" s="77"/>
      <c r="EU99" s="77"/>
      <c r="EV99" s="77"/>
      <c r="EW99" s="77"/>
      <c r="EX99" s="77"/>
      <c r="EY99" s="77"/>
      <c r="EZ99" s="77"/>
      <c r="FA99" s="77"/>
      <c r="FB99" s="77"/>
      <c r="FC99" s="77"/>
      <c r="FD99" s="77"/>
      <c r="FE99" s="77"/>
      <c r="FF99" s="77"/>
      <c r="FG99" s="77"/>
      <c r="FH99" s="77"/>
      <c r="FI99" s="77"/>
      <c r="FJ99" s="77"/>
      <c r="FK99" s="77"/>
      <c r="FL99" s="77"/>
      <c r="FM99" s="77"/>
      <c r="FN99" s="77"/>
      <c r="FO99" s="77"/>
      <c r="FP99" s="77"/>
      <c r="FQ99" s="77"/>
      <c r="FR99" s="77"/>
      <c r="FS99" s="77"/>
      <c r="FT99" s="77"/>
      <c r="FU99" s="77"/>
      <c r="FV99" s="77"/>
      <c r="FW99" s="77"/>
      <c r="FX99" s="77"/>
      <c r="FY99" s="77"/>
      <c r="FZ99" s="77"/>
      <c r="GA99" s="77"/>
      <c r="GB99" s="77"/>
      <c r="GC99" s="77"/>
      <c r="GD99" s="77"/>
      <c r="GE99" s="77"/>
      <c r="GF99" s="77"/>
      <c r="GG99" s="77"/>
      <c r="GH99" s="77"/>
      <c r="GI99" s="77"/>
      <c r="GJ99" s="77"/>
      <c r="GK99" s="77"/>
      <c r="GL99" s="77"/>
      <c r="GM99" s="77"/>
      <c r="GN99" s="77"/>
      <c r="GO99" s="77"/>
      <c r="GP99" s="77"/>
      <c r="GQ99" s="77"/>
      <c r="GR99" s="77"/>
      <c r="GS99" s="77"/>
      <c r="GT99" s="77"/>
      <c r="GU99" s="77"/>
      <c r="GV99" s="77"/>
      <c r="GW99" s="77"/>
      <c r="GX99" s="77"/>
      <c r="GY99" s="77"/>
      <c r="GZ99" s="77"/>
      <c r="HA99" s="77"/>
      <c r="HB99" s="77"/>
      <c r="HC99" s="77"/>
      <c r="HD99" s="77"/>
      <c r="HE99" s="77"/>
      <c r="HF99" s="77"/>
      <c r="HG99" s="77"/>
      <c r="HH99" s="77"/>
      <c r="HI99" s="77"/>
      <c r="HJ99" s="77"/>
      <c r="HK99" s="77"/>
      <c r="HL99" s="77"/>
      <c r="HM99" s="77"/>
      <c r="HN99" s="77"/>
      <c r="HO99" s="77"/>
      <c r="HP99" s="77"/>
      <c r="HQ99" s="77"/>
      <c r="HR99" s="77"/>
      <c r="HS99" s="77"/>
      <c r="HT99" s="77"/>
      <c r="HU99" s="77"/>
      <c r="HV99" s="77"/>
      <c r="HW99" s="77"/>
      <c r="HX99" s="77"/>
      <c r="HY99" s="77"/>
      <c r="HZ99" s="77"/>
      <c r="IA99" s="77"/>
      <c r="IB99" s="77"/>
      <c r="IC99" s="77"/>
      <c r="ID99" s="77"/>
      <c r="IE99" s="77"/>
      <c r="IF99" s="77"/>
      <c r="IG99" s="77"/>
      <c r="IH99" s="77"/>
      <c r="II99" s="77"/>
      <c r="IJ99" s="77"/>
      <c r="IK99" s="77"/>
      <c r="IL99" s="77"/>
      <c r="IM99" s="77"/>
      <c r="IN99" s="77"/>
      <c r="IO99" s="77"/>
      <c r="IP99" s="77"/>
      <c r="IQ99" s="77"/>
      <c r="IR99" s="77"/>
      <c r="IS99" s="77"/>
      <c r="IT99" s="77"/>
      <c r="IU99" s="77"/>
      <c r="IV99" s="77"/>
    </row>
    <row r="100" spans="1:256" ht="46.5" customHeight="1" x14ac:dyDescent="0.25">
      <c r="A100" s="73">
        <v>7</v>
      </c>
      <c r="B100" s="64" t="s">
        <v>344</v>
      </c>
      <c r="C100" s="227">
        <v>776.15390100000002</v>
      </c>
      <c r="D100" s="227">
        <v>1611.08</v>
      </c>
    </row>
    <row r="101" spans="1:256" ht="20.25" customHeight="1" x14ac:dyDescent="0.25">
      <c r="A101" s="72" t="s">
        <v>103</v>
      </c>
      <c r="B101" s="61" t="s">
        <v>322</v>
      </c>
      <c r="C101" s="226">
        <f>+C102</f>
        <v>33077.1</v>
      </c>
      <c r="D101" s="226">
        <f>+D102</f>
        <v>70000</v>
      </c>
      <c r="E101" s="69"/>
      <c r="F101" s="69"/>
      <c r="G101" s="69"/>
      <c r="H101" s="69"/>
      <c r="I101" s="69"/>
      <c r="J101" s="69"/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  <c r="AA101" s="69"/>
      <c r="AB101" s="69"/>
      <c r="AC101" s="69"/>
      <c r="AD101" s="69"/>
      <c r="AE101" s="69"/>
      <c r="AF101" s="69"/>
      <c r="AG101" s="69"/>
      <c r="AH101" s="69"/>
      <c r="AI101" s="69"/>
      <c r="AJ101" s="69"/>
      <c r="AK101" s="69"/>
      <c r="AL101" s="69"/>
      <c r="AM101" s="69"/>
      <c r="AN101" s="69"/>
      <c r="AO101" s="69"/>
      <c r="AP101" s="69"/>
      <c r="AQ101" s="69"/>
      <c r="AR101" s="69"/>
      <c r="AS101" s="69"/>
      <c r="AT101" s="69"/>
      <c r="AU101" s="69"/>
      <c r="AV101" s="69"/>
      <c r="AW101" s="69"/>
      <c r="AX101" s="69"/>
      <c r="AY101" s="69"/>
      <c r="AZ101" s="69"/>
      <c r="BA101" s="69"/>
      <c r="BB101" s="69"/>
      <c r="BC101" s="69"/>
      <c r="BD101" s="69"/>
      <c r="BE101" s="69"/>
      <c r="BF101" s="69"/>
      <c r="BG101" s="69"/>
      <c r="BH101" s="69"/>
      <c r="BI101" s="69"/>
      <c r="BJ101" s="69"/>
      <c r="BK101" s="69"/>
      <c r="BL101" s="69"/>
      <c r="BM101" s="69"/>
      <c r="BN101" s="69"/>
      <c r="BO101" s="69"/>
      <c r="BP101" s="69"/>
      <c r="BQ101" s="69"/>
      <c r="BR101" s="69"/>
      <c r="BS101" s="69"/>
      <c r="BT101" s="69"/>
      <c r="BU101" s="69"/>
      <c r="BV101" s="69"/>
      <c r="BW101" s="69"/>
      <c r="BX101" s="69"/>
      <c r="BY101" s="69"/>
      <c r="BZ101" s="69"/>
      <c r="CA101" s="69"/>
      <c r="CB101" s="69"/>
      <c r="CC101" s="69"/>
      <c r="CD101" s="69"/>
      <c r="CE101" s="69"/>
      <c r="CF101" s="69"/>
      <c r="CG101" s="69"/>
      <c r="CH101" s="69"/>
      <c r="CI101" s="69"/>
      <c r="CJ101" s="69"/>
      <c r="CK101" s="69"/>
      <c r="CL101" s="69"/>
      <c r="CM101" s="69"/>
      <c r="CN101" s="69"/>
      <c r="CO101" s="69"/>
      <c r="CP101" s="69"/>
      <c r="CQ101" s="69"/>
      <c r="CR101" s="69"/>
      <c r="CS101" s="69"/>
      <c r="CT101" s="69"/>
      <c r="CU101" s="69"/>
      <c r="CV101" s="69"/>
      <c r="CW101" s="69"/>
      <c r="CX101" s="69"/>
      <c r="CY101" s="69"/>
      <c r="CZ101" s="69"/>
      <c r="DA101" s="69"/>
      <c r="DB101" s="69"/>
      <c r="DC101" s="69"/>
      <c r="DD101" s="69"/>
      <c r="DE101" s="69"/>
      <c r="DF101" s="69"/>
      <c r="DG101" s="69"/>
      <c r="DH101" s="69"/>
      <c r="DI101" s="69"/>
      <c r="DJ101" s="69"/>
      <c r="DK101" s="69"/>
      <c r="DL101" s="69"/>
      <c r="DM101" s="69"/>
      <c r="DN101" s="69"/>
      <c r="DO101" s="69"/>
      <c r="DP101" s="69"/>
      <c r="DQ101" s="69"/>
      <c r="DR101" s="69"/>
      <c r="DS101" s="69"/>
      <c r="DT101" s="69"/>
      <c r="DU101" s="69"/>
      <c r="DV101" s="69"/>
      <c r="DW101" s="69"/>
      <c r="DX101" s="69"/>
      <c r="DY101" s="69"/>
      <c r="DZ101" s="69"/>
      <c r="EA101" s="69"/>
      <c r="EB101" s="69"/>
      <c r="EC101" s="69"/>
      <c r="ED101" s="69"/>
      <c r="EE101" s="69"/>
      <c r="EF101" s="69"/>
      <c r="EG101" s="69"/>
      <c r="EH101" s="69"/>
      <c r="EI101" s="69"/>
      <c r="EJ101" s="69"/>
      <c r="EK101" s="69"/>
      <c r="EL101" s="69"/>
      <c r="EM101" s="69"/>
      <c r="EN101" s="69"/>
      <c r="EO101" s="69"/>
      <c r="EP101" s="69"/>
      <c r="EQ101" s="69"/>
      <c r="ER101" s="69"/>
      <c r="ES101" s="69"/>
      <c r="ET101" s="69"/>
      <c r="EU101" s="69"/>
      <c r="EV101" s="69"/>
      <c r="EW101" s="69"/>
      <c r="EX101" s="69"/>
      <c r="EY101" s="69"/>
      <c r="EZ101" s="69"/>
      <c r="FA101" s="69"/>
      <c r="FB101" s="69"/>
      <c r="FC101" s="69"/>
      <c r="FD101" s="69"/>
      <c r="FE101" s="69"/>
      <c r="FF101" s="69"/>
      <c r="FG101" s="69"/>
      <c r="FH101" s="69"/>
      <c r="FI101" s="69"/>
      <c r="FJ101" s="69"/>
      <c r="FK101" s="69"/>
      <c r="FL101" s="69"/>
      <c r="FM101" s="69"/>
      <c r="FN101" s="69"/>
      <c r="FO101" s="69"/>
      <c r="FP101" s="69"/>
      <c r="FQ101" s="69"/>
      <c r="FR101" s="69"/>
      <c r="FS101" s="69"/>
      <c r="FT101" s="69"/>
      <c r="FU101" s="69"/>
      <c r="FV101" s="69"/>
      <c r="FW101" s="69"/>
      <c r="FX101" s="69"/>
      <c r="FY101" s="69"/>
      <c r="FZ101" s="69"/>
      <c r="GA101" s="69"/>
      <c r="GB101" s="69"/>
      <c r="GC101" s="69"/>
      <c r="GD101" s="69"/>
      <c r="GE101" s="69"/>
      <c r="GF101" s="69"/>
      <c r="GG101" s="69"/>
      <c r="GH101" s="69"/>
      <c r="GI101" s="69"/>
      <c r="GJ101" s="69"/>
      <c r="GK101" s="69"/>
      <c r="GL101" s="69"/>
      <c r="GM101" s="69"/>
      <c r="GN101" s="69"/>
      <c r="GO101" s="69"/>
      <c r="GP101" s="69"/>
      <c r="GQ101" s="69"/>
      <c r="GR101" s="69"/>
      <c r="GS101" s="69"/>
      <c r="GT101" s="69"/>
      <c r="GU101" s="69"/>
      <c r="GV101" s="69"/>
      <c r="GW101" s="69"/>
      <c r="GX101" s="69"/>
      <c r="GY101" s="69"/>
      <c r="GZ101" s="69"/>
      <c r="HA101" s="69"/>
      <c r="HB101" s="69"/>
      <c r="HC101" s="69"/>
      <c r="HD101" s="69"/>
      <c r="HE101" s="69"/>
      <c r="HF101" s="69"/>
      <c r="HG101" s="69"/>
      <c r="HH101" s="69"/>
      <c r="HI101" s="69"/>
      <c r="HJ101" s="69"/>
      <c r="HK101" s="69"/>
      <c r="HL101" s="69"/>
      <c r="HM101" s="69"/>
      <c r="HN101" s="69"/>
      <c r="HO101" s="69"/>
      <c r="HP101" s="69"/>
      <c r="HQ101" s="69"/>
      <c r="HR101" s="69"/>
      <c r="HS101" s="69"/>
      <c r="HT101" s="69"/>
      <c r="HU101" s="69"/>
      <c r="HV101" s="69"/>
      <c r="HW101" s="69"/>
      <c r="HX101" s="69"/>
      <c r="HY101" s="69"/>
      <c r="HZ101" s="69"/>
      <c r="IA101" s="69"/>
      <c r="IB101" s="69"/>
      <c r="IC101" s="69"/>
      <c r="ID101" s="69"/>
      <c r="IE101" s="69"/>
      <c r="IF101" s="69"/>
      <c r="IG101" s="69"/>
      <c r="IH101" s="69"/>
      <c r="II101" s="69"/>
      <c r="IJ101" s="69"/>
      <c r="IK101" s="69"/>
      <c r="IL101" s="69"/>
      <c r="IM101" s="69"/>
      <c r="IN101" s="69"/>
      <c r="IO101" s="69"/>
      <c r="IP101" s="69"/>
      <c r="IQ101" s="69"/>
      <c r="IR101" s="69"/>
      <c r="IS101" s="69"/>
      <c r="IT101" s="69"/>
      <c r="IU101" s="69"/>
      <c r="IV101" s="69"/>
    </row>
    <row r="102" spans="1:256" ht="20.25" customHeight="1" x14ac:dyDescent="0.25">
      <c r="A102" s="73">
        <v>1</v>
      </c>
      <c r="B102" s="64" t="s">
        <v>141</v>
      </c>
      <c r="C102" s="227">
        <v>33077.1</v>
      </c>
      <c r="D102" s="227">
        <v>70000</v>
      </c>
    </row>
    <row r="103" spans="1:256" ht="19.5" customHeight="1" x14ac:dyDescent="0.25">
      <c r="A103" s="276" t="s">
        <v>187</v>
      </c>
      <c r="B103" s="277"/>
      <c r="C103" s="223">
        <f>+C101+C93+C84</f>
        <v>959446.80422799999</v>
      </c>
      <c r="D103" s="223">
        <f>+D101+D93+D84</f>
        <v>2027751.1500000001</v>
      </c>
    </row>
    <row r="105" spans="1:256" ht="14.25" x14ac:dyDescent="0.25">
      <c r="A105" s="279"/>
      <c r="B105" s="279"/>
      <c r="C105" s="279"/>
      <c r="D105" s="279"/>
    </row>
    <row r="106" spans="1:256" ht="14.25" x14ac:dyDescent="0.25">
      <c r="A106" s="77"/>
      <c r="B106" s="84"/>
      <c r="C106" s="272"/>
      <c r="D106" s="272"/>
    </row>
  </sheetData>
  <mergeCells count="13">
    <mergeCell ref="A82:D82"/>
    <mergeCell ref="A103:B103"/>
    <mergeCell ref="A105:D105"/>
    <mergeCell ref="A60:B60"/>
    <mergeCell ref="A1:D1"/>
    <mergeCell ref="A2:D2"/>
    <mergeCell ref="A5:B5"/>
    <mergeCell ref="A6:D6"/>
    <mergeCell ref="C106:D106"/>
    <mergeCell ref="A61:D61"/>
    <mergeCell ref="A74:D74"/>
    <mergeCell ref="A73:B73"/>
    <mergeCell ref="A80:B80"/>
  </mergeCells>
  <phoneticPr fontId="0" type="noConversion"/>
  <pageMargins left="0.25" right="0.25" top="0.2" bottom="0.43" header="0.2" footer="0.2"/>
  <pageSetup paperSize="9" scale="80" firstPageNumber="1417" orientation="portrait" useFirstPageNumber="1" r:id="rId1"/>
  <headerFooter>
    <oddFooter>&amp;L&amp;"GHEA Grapalat,Regular"&amp;8Հայաստանի Հանրապետության ֆինանսների նախարարություն&amp;R&amp;"GHEA Grapalat,Regular"&amp;8&amp;F &amp;P էջ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abSelected="1" topLeftCell="A39" workbookViewId="0">
      <selection activeCell="A10" sqref="A10"/>
    </sheetView>
  </sheetViews>
  <sheetFormatPr defaultRowHeight="15" x14ac:dyDescent="0.25"/>
  <cols>
    <col min="1" max="1" width="60.28515625" customWidth="1"/>
    <col min="2" max="2" width="17.28515625" customWidth="1"/>
    <col min="3" max="3" width="15" customWidth="1"/>
  </cols>
  <sheetData>
    <row r="1" spans="1:4" ht="17.25" x14ac:dyDescent="0.25">
      <c r="A1" s="280" t="s">
        <v>0</v>
      </c>
      <c r="B1" s="280"/>
      <c r="C1" s="280"/>
      <c r="D1" s="230"/>
    </row>
    <row r="2" spans="1:4" ht="17.25" x14ac:dyDescent="0.25">
      <c r="A2" s="280" t="s">
        <v>347</v>
      </c>
      <c r="B2" s="280"/>
      <c r="C2" s="280"/>
      <c r="D2" s="230"/>
    </row>
    <row r="3" spans="1:4" ht="15" customHeight="1" x14ac:dyDescent="0.25">
      <c r="A3" s="196"/>
      <c r="B3" s="196"/>
      <c r="C3" s="196"/>
    </row>
    <row r="4" spans="1:4" ht="16.5" x14ac:dyDescent="0.25">
      <c r="A4" s="203"/>
      <c r="B4" s="203">
        <v>2014</v>
      </c>
      <c r="C4" s="203">
        <v>2015</v>
      </c>
    </row>
    <row r="5" spans="1:4" ht="32.25" customHeight="1" x14ac:dyDescent="0.25">
      <c r="A5" s="213" t="s">
        <v>348</v>
      </c>
      <c r="B5" s="218">
        <v>2109.5908610450001</v>
      </c>
      <c r="C5" s="219">
        <v>2456.8680771889221</v>
      </c>
    </row>
    <row r="6" spans="1:4" x14ac:dyDescent="0.25">
      <c r="A6" s="197" t="s">
        <v>349</v>
      </c>
      <c r="B6" s="195"/>
      <c r="C6" s="195"/>
    </row>
    <row r="7" spans="1:4" x14ac:dyDescent="0.25">
      <c r="A7" s="198" t="s">
        <v>350</v>
      </c>
      <c r="B7" s="214">
        <v>1900.6261911209049</v>
      </c>
      <c r="C7" s="214">
        <v>2226.4401701688962</v>
      </c>
    </row>
    <row r="8" spans="1:4" x14ac:dyDescent="0.25">
      <c r="A8" s="199" t="s">
        <v>351</v>
      </c>
      <c r="B8" s="215">
        <v>1588.8958572722449</v>
      </c>
      <c r="C8" s="215">
        <v>1858.0768233113963</v>
      </c>
    </row>
    <row r="9" spans="1:4" x14ac:dyDescent="0.25">
      <c r="A9" s="200" t="s">
        <v>352</v>
      </c>
      <c r="B9" s="215">
        <v>1275.3382889622449</v>
      </c>
      <c r="C9" s="215">
        <v>1420.9280683113961</v>
      </c>
    </row>
    <row r="10" spans="1:4" ht="30" customHeight="1" x14ac:dyDescent="0.25">
      <c r="A10" s="201" t="s">
        <v>353</v>
      </c>
      <c r="B10" s="215">
        <v>0.44642000000000004</v>
      </c>
      <c r="C10" s="215">
        <v>0.74626999999999999</v>
      </c>
    </row>
    <row r="11" spans="1:4" ht="29.25" customHeight="1" x14ac:dyDescent="0.25">
      <c r="A11" s="200" t="s">
        <v>354</v>
      </c>
      <c r="B11" s="215">
        <v>313.11114831000003</v>
      </c>
      <c r="C11" s="215">
        <v>436.40248500000001</v>
      </c>
    </row>
    <row r="12" spans="1:4" x14ac:dyDescent="0.25">
      <c r="A12" s="200" t="s">
        <v>355</v>
      </c>
      <c r="B12" s="215">
        <v>0</v>
      </c>
      <c r="C12" s="215">
        <v>0</v>
      </c>
    </row>
    <row r="13" spans="1:4" x14ac:dyDescent="0.25">
      <c r="A13" s="199" t="s">
        <v>356</v>
      </c>
      <c r="B13" s="215">
        <v>311.73033384866</v>
      </c>
      <c r="C13" s="215">
        <v>368.36334685750001</v>
      </c>
    </row>
    <row r="14" spans="1:4" x14ac:dyDescent="0.25">
      <c r="A14" s="200" t="s">
        <v>352</v>
      </c>
      <c r="B14" s="215">
        <v>1.89988</v>
      </c>
      <c r="C14" s="215">
        <v>0</v>
      </c>
    </row>
    <row r="15" spans="1:4" ht="33.75" customHeight="1" x14ac:dyDescent="0.25">
      <c r="A15" s="200" t="s">
        <v>357</v>
      </c>
      <c r="B15" s="215">
        <v>289.44313699999998</v>
      </c>
      <c r="C15" s="215">
        <v>320.01951100000002</v>
      </c>
    </row>
    <row r="16" spans="1:4" ht="30" customHeight="1" x14ac:dyDescent="0.25">
      <c r="A16" s="200" t="s">
        <v>358</v>
      </c>
      <c r="B16" s="215">
        <v>19.367851690000002</v>
      </c>
      <c r="C16" s="215">
        <v>47.382344999999994</v>
      </c>
    </row>
    <row r="17" spans="1:3" x14ac:dyDescent="0.25">
      <c r="A17" s="200" t="s">
        <v>359</v>
      </c>
      <c r="B17" s="215">
        <v>1.0194651586600001</v>
      </c>
      <c r="C17" s="215">
        <v>0.96149085750000007</v>
      </c>
    </row>
    <row r="18" spans="1:3" x14ac:dyDescent="0.25">
      <c r="A18" s="198" t="s">
        <v>360</v>
      </c>
      <c r="B18" s="214">
        <v>208.96466992409924</v>
      </c>
      <c r="C18" s="214">
        <v>230.42790702002597</v>
      </c>
    </row>
    <row r="19" spans="1:3" x14ac:dyDescent="0.25">
      <c r="A19" s="202" t="s">
        <v>361</v>
      </c>
      <c r="B19" s="195"/>
      <c r="C19" s="195"/>
    </row>
    <row r="20" spans="1:3" ht="16.5" customHeight="1" x14ac:dyDescent="0.25">
      <c r="A20" s="199" t="s">
        <v>362</v>
      </c>
      <c r="B20" s="215">
        <v>71.181122004579066</v>
      </c>
      <c r="C20" s="215">
        <v>68.100555851882191</v>
      </c>
    </row>
    <row r="21" spans="1:3" s="212" customFormat="1" ht="16.5" x14ac:dyDescent="0.25">
      <c r="A21" s="217"/>
      <c r="B21" s="217"/>
      <c r="C21" s="217"/>
    </row>
    <row r="22" spans="1:3" ht="16.5" x14ac:dyDescent="0.25">
      <c r="A22" s="213" t="s">
        <v>363</v>
      </c>
      <c r="B22" s="218">
        <v>4441.5244353222388</v>
      </c>
      <c r="C22" s="218">
        <v>5078.7970587884693</v>
      </c>
    </row>
    <row r="23" spans="1:3" x14ac:dyDescent="0.25">
      <c r="A23" s="197" t="s">
        <v>349</v>
      </c>
      <c r="B23" s="214"/>
      <c r="C23" s="214"/>
    </row>
    <row r="24" spans="1:3" x14ac:dyDescent="0.25">
      <c r="A24" s="198" t="s">
        <v>350</v>
      </c>
      <c r="B24" s="214">
        <v>4001.5710278984034</v>
      </c>
      <c r="C24" s="214">
        <v>4602.4603000907409</v>
      </c>
    </row>
    <row r="25" spans="1:3" x14ac:dyDescent="0.25">
      <c r="A25" s="199" t="s">
        <v>351</v>
      </c>
      <c r="B25" s="215">
        <v>3345.2551893219461</v>
      </c>
      <c r="C25" s="215">
        <v>3840.9856812638673</v>
      </c>
    </row>
    <row r="26" spans="1:3" x14ac:dyDescent="0.25">
      <c r="A26" s="200" t="s">
        <v>352</v>
      </c>
      <c r="B26" s="215">
        <v>2685.0922983814658</v>
      </c>
      <c r="C26" s="215">
        <v>2937.3190042612837</v>
      </c>
    </row>
    <row r="27" spans="1:3" ht="27.75" customHeight="1" x14ac:dyDescent="0.25">
      <c r="A27" s="201" t="s">
        <v>353</v>
      </c>
      <c r="B27" s="215">
        <v>0.93989094048045141</v>
      </c>
      <c r="C27" s="215">
        <v>1.5426770025839793</v>
      </c>
    </row>
    <row r="28" spans="1:3" ht="28.5" customHeight="1" x14ac:dyDescent="0.25">
      <c r="A28" s="200" t="s">
        <v>354</v>
      </c>
      <c r="B28" s="215">
        <v>659.22299999999996</v>
      </c>
      <c r="C28" s="215">
        <v>902.12400000000002</v>
      </c>
    </row>
    <row r="29" spans="1:3" x14ac:dyDescent="0.25">
      <c r="A29" s="200" t="s">
        <v>355</v>
      </c>
      <c r="B29" s="215">
        <v>0</v>
      </c>
      <c r="C29" s="215">
        <v>0</v>
      </c>
    </row>
    <row r="30" spans="1:3" x14ac:dyDescent="0.25">
      <c r="A30" s="199" t="s">
        <v>356</v>
      </c>
      <c r="B30" s="215">
        <v>656.31583857645739</v>
      </c>
      <c r="C30" s="215">
        <v>761.47461882687344</v>
      </c>
    </row>
    <row r="31" spans="1:3" x14ac:dyDescent="0.25">
      <c r="A31" s="200" t="s">
        <v>352</v>
      </c>
      <c r="B31" s="215">
        <v>4</v>
      </c>
      <c r="C31" s="215">
        <v>0</v>
      </c>
    </row>
    <row r="32" spans="1:3" ht="29.25" customHeight="1" x14ac:dyDescent="0.25">
      <c r="A32" s="200" t="s">
        <v>357</v>
      </c>
      <c r="B32" s="215">
        <v>609.39246057645732</v>
      </c>
      <c r="C32" s="215">
        <v>661.53904082687347</v>
      </c>
    </row>
    <row r="33" spans="1:3" ht="28.5" customHeight="1" x14ac:dyDescent="0.25">
      <c r="A33" s="200" t="s">
        <v>358</v>
      </c>
      <c r="B33" s="215">
        <v>40.777000000000001</v>
      </c>
      <c r="C33" s="215">
        <v>97.947999999999993</v>
      </c>
    </row>
    <row r="34" spans="1:3" x14ac:dyDescent="0.25">
      <c r="A34" s="200" t="s">
        <v>359</v>
      </c>
      <c r="B34" s="215">
        <v>2.1463779999999999</v>
      </c>
      <c r="C34" s="215">
        <v>1.9875780000000001</v>
      </c>
    </row>
    <row r="35" spans="1:3" x14ac:dyDescent="0.25">
      <c r="A35" s="198" t="s">
        <v>360</v>
      </c>
      <c r="B35" s="214">
        <v>439.95340742383564</v>
      </c>
      <c r="C35" s="214">
        <v>476.3367586977281</v>
      </c>
    </row>
    <row r="36" spans="1:3" x14ac:dyDescent="0.25">
      <c r="A36" s="202" t="s">
        <v>361</v>
      </c>
      <c r="B36" s="195"/>
      <c r="C36" s="195"/>
    </row>
    <row r="37" spans="1:3" ht="14.25" customHeight="1" x14ac:dyDescent="0.25">
      <c r="A37" s="199" t="s">
        <v>362</v>
      </c>
      <c r="B37" s="215">
        <v>149.86445881756546</v>
      </c>
      <c r="C37" s="215">
        <v>140.77634284626811</v>
      </c>
    </row>
    <row r="38" spans="1:3" ht="10.5" customHeight="1" x14ac:dyDescent="0.25">
      <c r="B38" s="192"/>
      <c r="C38" s="192"/>
    </row>
    <row r="39" spans="1:3" ht="16.5" x14ac:dyDescent="0.25">
      <c r="A39" s="203"/>
      <c r="B39" s="203">
        <v>2014</v>
      </c>
      <c r="C39" s="203">
        <v>2015</v>
      </c>
    </row>
    <row r="40" spans="1:3" ht="16.5" x14ac:dyDescent="0.25">
      <c r="A40" s="213" t="s">
        <v>348</v>
      </c>
      <c r="B40" s="218">
        <v>2109.5908610450042</v>
      </c>
      <c r="C40" s="218">
        <v>2456.8680771889221</v>
      </c>
    </row>
    <row r="41" spans="1:3" x14ac:dyDescent="0.25">
      <c r="A41" s="96" t="s">
        <v>349</v>
      </c>
      <c r="B41" s="216"/>
      <c r="C41" s="216"/>
    </row>
    <row r="42" spans="1:3" x14ac:dyDescent="0.25">
      <c r="A42" s="194" t="s">
        <v>364</v>
      </c>
      <c r="B42" s="215">
        <v>1797.8605271963443</v>
      </c>
      <c r="C42" s="215">
        <v>2088.5047303314223</v>
      </c>
    </row>
    <row r="43" spans="1:3" x14ac:dyDescent="0.25">
      <c r="A43" s="194" t="s">
        <v>365</v>
      </c>
      <c r="B43" s="215">
        <v>311.73033384866</v>
      </c>
      <c r="C43" s="215">
        <v>368.36334685750001</v>
      </c>
    </row>
    <row r="44" spans="1:3" ht="13.5" customHeight="1" x14ac:dyDescent="0.25">
      <c r="A44" s="211"/>
      <c r="B44" s="192"/>
      <c r="C44" s="192"/>
    </row>
    <row r="45" spans="1:3" ht="16.5" x14ac:dyDescent="0.25">
      <c r="A45" s="213" t="s">
        <v>366</v>
      </c>
      <c r="B45" s="218">
        <v>4441.5244353222397</v>
      </c>
      <c r="C45" s="218">
        <v>5078.7970587884693</v>
      </c>
    </row>
    <row r="46" spans="1:3" x14ac:dyDescent="0.25">
      <c r="A46" s="96" t="s">
        <v>349</v>
      </c>
      <c r="B46" s="216"/>
      <c r="C46" s="216"/>
    </row>
    <row r="47" spans="1:3" x14ac:dyDescent="0.25">
      <c r="A47" s="194" t="s">
        <v>367</v>
      </c>
      <c r="B47" s="215">
        <v>3785.2085967457815</v>
      </c>
      <c r="C47" s="215">
        <v>4317.3224399615956</v>
      </c>
    </row>
    <row r="48" spans="1:3" x14ac:dyDescent="0.25">
      <c r="A48" s="194" t="s">
        <v>368</v>
      </c>
      <c r="B48" s="215">
        <v>656.31583857645739</v>
      </c>
      <c r="C48" s="215">
        <v>761.47461882687344</v>
      </c>
    </row>
    <row r="49" spans="1:3" x14ac:dyDescent="0.25">
      <c r="A49" s="194"/>
      <c r="B49" s="215"/>
      <c r="C49" s="215"/>
    </row>
    <row r="50" spans="1:3" ht="16.5" x14ac:dyDescent="0.25">
      <c r="A50" s="203"/>
      <c r="B50" s="203">
        <v>2014</v>
      </c>
      <c r="C50" s="203">
        <v>2015</v>
      </c>
    </row>
    <row r="51" spans="1:3" ht="19.5" customHeight="1" x14ac:dyDescent="0.25">
      <c r="A51" s="194" t="s">
        <v>369</v>
      </c>
      <c r="B51" s="215">
        <v>474.97</v>
      </c>
      <c r="C51" s="215">
        <v>483.75</v>
      </c>
    </row>
  </sheetData>
  <mergeCells count="2">
    <mergeCell ref="A1:C1"/>
    <mergeCell ref="A2:C2"/>
  </mergeCells>
  <phoneticPr fontId="0" type="noConversion"/>
  <pageMargins left="0.61" right="0.24" top="0.2" bottom="0.37" header="0.2" footer="0.19"/>
  <pageSetup paperSize="9" scale="90" firstPageNumber="1419" orientation="portrait" useFirstPageNumber="1" verticalDpi="0" r:id="rId1"/>
  <headerFooter>
    <oddFooter>&amp;L&amp;"GHEA Grapalat,Regular"&amp;8Հայաստանի Հանրապետության ֆինանսների նախարարություն&amp;R&amp;"GHEA Grapalat,Regular"&amp;8&amp;F &amp;P էջ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opLeftCell="A19" zoomScale="115" zoomScaleNormal="115" workbookViewId="0">
      <selection activeCell="E24" sqref="E24"/>
    </sheetView>
  </sheetViews>
  <sheetFormatPr defaultRowHeight="15" x14ac:dyDescent="0.25"/>
  <cols>
    <col min="1" max="1" width="55.5703125" customWidth="1"/>
    <col min="2" max="2" width="8.7109375" bestFit="1" customWidth="1"/>
    <col min="3" max="3" width="14.7109375" customWidth="1"/>
    <col min="4" max="4" width="16.42578125" customWidth="1"/>
    <col min="5" max="5" width="12.42578125" bestFit="1" customWidth="1"/>
    <col min="6" max="6" width="11.140625" bestFit="1" customWidth="1"/>
    <col min="7" max="7" width="13.140625" bestFit="1" customWidth="1"/>
  </cols>
  <sheetData>
    <row r="1" spans="1:4" s="233" customFormat="1" ht="21.75" customHeight="1" x14ac:dyDescent="0.25">
      <c r="A1" s="286" t="s">
        <v>374</v>
      </c>
      <c r="B1" s="286"/>
      <c r="C1" s="286"/>
      <c r="D1" s="286"/>
    </row>
    <row r="2" spans="1:4" s="233" customFormat="1" ht="66" customHeight="1" x14ac:dyDescent="0.25">
      <c r="A2" s="287" t="s">
        <v>412</v>
      </c>
      <c r="B2" s="287"/>
      <c r="C2" s="287"/>
      <c r="D2" s="287"/>
    </row>
    <row r="3" spans="1:4" ht="18" customHeight="1" x14ac:dyDescent="0.25"/>
    <row r="4" spans="1:4" ht="36" customHeight="1" x14ac:dyDescent="0.25">
      <c r="A4" s="234" t="s">
        <v>375</v>
      </c>
      <c r="B4" s="288" t="s">
        <v>376</v>
      </c>
      <c r="C4" s="288"/>
      <c r="D4" s="288"/>
    </row>
    <row r="5" spans="1:4" ht="21" customHeight="1" x14ac:dyDescent="0.25">
      <c r="A5" s="236" t="s">
        <v>377</v>
      </c>
      <c r="B5" s="281">
        <v>500000000</v>
      </c>
      <c r="C5" s="281"/>
      <c r="D5" s="237" t="s">
        <v>266</v>
      </c>
    </row>
    <row r="6" spans="1:4" ht="21" customHeight="1" x14ac:dyDescent="0.25">
      <c r="A6" s="236" t="s">
        <v>378</v>
      </c>
      <c r="B6" s="289" t="s">
        <v>379</v>
      </c>
      <c r="C6" s="289"/>
      <c r="D6" s="289"/>
    </row>
    <row r="7" spans="1:4" ht="21" customHeight="1" x14ac:dyDescent="0.25">
      <c r="A7" s="236" t="s">
        <v>380</v>
      </c>
      <c r="B7" s="281">
        <f>+B5*B6%</f>
        <v>487840000</v>
      </c>
      <c r="C7" s="281"/>
      <c r="D7" s="237" t="s">
        <v>266</v>
      </c>
    </row>
    <row r="8" spans="1:4" ht="21" customHeight="1" x14ac:dyDescent="0.25">
      <c r="A8" s="236" t="s">
        <v>381</v>
      </c>
      <c r="B8" s="281">
        <f>+B7-(B5+199928000)*0.075%</f>
        <v>487315054</v>
      </c>
      <c r="C8" s="281"/>
      <c r="D8" s="237" t="s">
        <v>382</v>
      </c>
    </row>
    <row r="9" spans="1:4" ht="21" customHeight="1" x14ac:dyDescent="0.25">
      <c r="A9" s="236" t="s">
        <v>383</v>
      </c>
      <c r="B9" s="293">
        <v>7.4999999999999997E-2</v>
      </c>
      <c r="C9" s="293"/>
      <c r="D9" s="293"/>
    </row>
    <row r="10" spans="1:4" ht="21" customHeight="1" x14ac:dyDescent="0.25">
      <c r="A10" s="236" t="s">
        <v>384</v>
      </c>
      <c r="B10" s="294">
        <v>7.1499999999999994E-2</v>
      </c>
      <c r="C10" s="294"/>
      <c r="D10" s="294"/>
    </row>
    <row r="11" spans="1:4" ht="21" customHeight="1" x14ac:dyDescent="0.25">
      <c r="A11" s="290" t="s">
        <v>385</v>
      </c>
      <c r="B11" s="281" t="s">
        <v>386</v>
      </c>
      <c r="C11" s="281"/>
      <c r="D11" s="281"/>
    </row>
    <row r="12" spans="1:4" ht="21" customHeight="1" x14ac:dyDescent="0.25">
      <c r="A12" s="291"/>
      <c r="B12" s="292" t="s">
        <v>387</v>
      </c>
      <c r="C12" s="292"/>
      <c r="D12" s="292"/>
    </row>
    <row r="13" spans="1:4" ht="21" customHeight="1" x14ac:dyDescent="0.25">
      <c r="A13" s="236" t="s">
        <v>388</v>
      </c>
      <c r="B13" s="292" t="s">
        <v>389</v>
      </c>
      <c r="C13" s="292"/>
      <c r="D13" s="292"/>
    </row>
    <row r="14" spans="1:4" ht="21" customHeight="1" x14ac:dyDescent="0.25">
      <c r="A14" s="236" t="s">
        <v>413</v>
      </c>
      <c r="B14" s="281">
        <f>+B5*B10/2</f>
        <v>17875000</v>
      </c>
      <c r="C14" s="281"/>
      <c r="D14" s="238" t="s">
        <v>266</v>
      </c>
    </row>
    <row r="15" spans="1:4" ht="21" customHeight="1" x14ac:dyDescent="0.25">
      <c r="A15" s="236" t="s">
        <v>390</v>
      </c>
      <c r="B15" s="281" t="s">
        <v>391</v>
      </c>
      <c r="C15" s="281"/>
      <c r="D15" s="281"/>
    </row>
    <row r="16" spans="1:4" ht="21" customHeight="1" x14ac:dyDescent="0.25">
      <c r="A16" s="236" t="s">
        <v>392</v>
      </c>
      <c r="B16" s="292" t="s">
        <v>393</v>
      </c>
      <c r="C16" s="292"/>
      <c r="D16" s="292"/>
    </row>
    <row r="17" spans="1:7" ht="21" customHeight="1" x14ac:dyDescent="0.25">
      <c r="A17" s="236" t="s">
        <v>394</v>
      </c>
      <c r="B17" s="281" t="s">
        <v>395</v>
      </c>
      <c r="C17" s="281"/>
      <c r="D17" s="281"/>
    </row>
    <row r="18" spans="1:7" ht="21" customHeight="1" x14ac:dyDescent="0.25">
      <c r="A18" s="236" t="s">
        <v>396</v>
      </c>
      <c r="B18" s="281">
        <f>+B5</f>
        <v>500000000</v>
      </c>
      <c r="C18" s="281"/>
      <c r="D18" s="237" t="s">
        <v>266</v>
      </c>
    </row>
    <row r="19" spans="1:7" ht="15.75" customHeight="1" x14ac:dyDescent="0.25">
      <c r="A19" s="239"/>
      <c r="B19" s="240"/>
      <c r="C19" s="240"/>
      <c r="D19" s="241"/>
    </row>
    <row r="20" spans="1:7" ht="53.25" customHeight="1" x14ac:dyDescent="0.25">
      <c r="A20" s="284" t="s">
        <v>418</v>
      </c>
      <c r="B20" s="284"/>
      <c r="C20" s="284"/>
      <c r="D20" s="284"/>
    </row>
    <row r="21" spans="1:7" ht="12" customHeight="1" x14ac:dyDescent="0.25"/>
    <row r="22" spans="1:7" ht="33" customHeight="1" x14ac:dyDescent="0.25">
      <c r="A22" s="288" t="s">
        <v>420</v>
      </c>
      <c r="B22" s="288"/>
      <c r="C22" s="288"/>
      <c r="D22" s="288"/>
    </row>
    <row r="23" spans="1:7" s="210" customFormat="1" ht="16.5" customHeight="1" x14ac:dyDescent="0.25">
      <c r="A23" s="298" t="s">
        <v>397</v>
      </c>
      <c r="B23" s="298"/>
      <c r="C23" s="298"/>
      <c r="D23" s="242" t="s">
        <v>370</v>
      </c>
    </row>
    <row r="24" spans="1:7" s="244" customFormat="1" ht="39.75" customHeight="1" x14ac:dyDescent="0.25">
      <c r="A24" s="283" t="s">
        <v>414</v>
      </c>
      <c r="B24" s="283"/>
      <c r="C24" s="283"/>
      <c r="D24" s="243">
        <v>94.208072900000005</v>
      </c>
    </row>
    <row r="25" spans="1:7" s="244" customFormat="1" ht="39.75" customHeight="1" x14ac:dyDescent="0.25">
      <c r="A25" s="283" t="s">
        <v>415</v>
      </c>
      <c r="B25" s="283"/>
      <c r="C25" s="283"/>
      <c r="D25" s="243">
        <v>40</v>
      </c>
    </row>
    <row r="26" spans="1:7" s="244" customFormat="1" ht="30" customHeight="1" x14ac:dyDescent="0.25">
      <c r="A26" s="283" t="s">
        <v>398</v>
      </c>
      <c r="B26" s="283"/>
      <c r="C26" s="283"/>
      <c r="D26" s="243">
        <v>33.800400000000003</v>
      </c>
      <c r="G26" s="245"/>
    </row>
    <row r="27" spans="1:7" s="244" customFormat="1" ht="15.75" customHeight="1" x14ac:dyDescent="0.25">
      <c r="A27" s="297" t="s">
        <v>399</v>
      </c>
      <c r="B27" s="297"/>
      <c r="C27" s="297"/>
      <c r="D27" s="243"/>
    </row>
    <row r="28" spans="1:7" s="244" customFormat="1" ht="24.75" customHeight="1" x14ac:dyDescent="0.25">
      <c r="A28" s="282" t="s">
        <v>400</v>
      </c>
      <c r="B28" s="282"/>
      <c r="C28" s="282"/>
      <c r="D28" s="243">
        <v>10</v>
      </c>
    </row>
    <row r="29" spans="1:7" s="244" customFormat="1" ht="24" customHeight="1" x14ac:dyDescent="0.25">
      <c r="A29" s="282" t="s">
        <v>401</v>
      </c>
      <c r="B29" s="282"/>
      <c r="C29" s="282"/>
      <c r="D29" s="243">
        <v>19.045400000000001</v>
      </c>
    </row>
    <row r="30" spans="1:7" s="244" customFormat="1" ht="25.5" customHeight="1" x14ac:dyDescent="0.25">
      <c r="A30" s="282" t="s">
        <v>402</v>
      </c>
      <c r="B30" s="282"/>
      <c r="C30" s="282"/>
      <c r="D30" s="243">
        <v>4.7549999999999999</v>
      </c>
    </row>
    <row r="31" spans="1:7" s="244" customFormat="1" ht="26.25" customHeight="1" x14ac:dyDescent="0.25">
      <c r="A31" s="283" t="s">
        <v>416</v>
      </c>
      <c r="B31" s="283"/>
      <c r="C31" s="283"/>
      <c r="D31" s="246">
        <v>12.5</v>
      </c>
    </row>
    <row r="32" spans="1:7" s="244" customFormat="1" ht="30" customHeight="1" x14ac:dyDescent="0.25">
      <c r="A32" s="283" t="s">
        <v>417</v>
      </c>
      <c r="B32" s="283"/>
      <c r="C32" s="283"/>
      <c r="D32" s="246">
        <v>49.366613499999993</v>
      </c>
    </row>
    <row r="33" spans="1:4" s="244" customFormat="1" ht="21.75" customHeight="1" x14ac:dyDescent="0.25">
      <c r="A33" s="285" t="s">
        <v>187</v>
      </c>
      <c r="B33" s="285"/>
      <c r="C33" s="285"/>
      <c r="D33" s="247">
        <v>229.87508639999999</v>
      </c>
    </row>
    <row r="34" spans="1:4" s="244" customFormat="1" ht="12.75" customHeight="1" x14ac:dyDescent="0.25">
      <c r="A34" s="248"/>
      <c r="B34" s="248"/>
      <c r="C34" s="248"/>
      <c r="D34" s="249"/>
    </row>
    <row r="35" spans="1:4" s="210" customFormat="1" ht="29.25" customHeight="1" x14ac:dyDescent="0.25">
      <c r="A35" s="284" t="s">
        <v>419</v>
      </c>
      <c r="B35" s="284"/>
      <c r="C35" s="284"/>
      <c r="D35" s="284"/>
    </row>
    <row r="36" spans="1:4" s="210" customFormat="1" ht="15" customHeight="1" x14ac:dyDescent="0.25">
      <c r="A36" s="232"/>
      <c r="B36" s="232"/>
      <c r="C36" s="232"/>
      <c r="D36" s="232"/>
    </row>
    <row r="37" spans="1:4" s="210" customFormat="1" ht="15" customHeight="1" x14ac:dyDescent="0.25">
      <c r="A37" s="232"/>
      <c r="B37" s="232"/>
      <c r="C37" s="232"/>
      <c r="D37" s="232"/>
    </row>
    <row r="38" spans="1:4" ht="30.75" customHeight="1" x14ac:dyDescent="0.25">
      <c r="A38" s="296" t="s">
        <v>403</v>
      </c>
      <c r="B38" s="296"/>
      <c r="C38" s="296"/>
      <c r="D38" s="296"/>
    </row>
    <row r="39" spans="1:4" ht="16.5" x14ac:dyDescent="0.25">
      <c r="A39" s="298" t="s">
        <v>404</v>
      </c>
      <c r="B39" s="298"/>
      <c r="C39" s="298"/>
      <c r="D39" s="235" t="s">
        <v>405</v>
      </c>
    </row>
    <row r="40" spans="1:4" ht="53.25" customHeight="1" x14ac:dyDescent="0.25">
      <c r="A40" s="283" t="s">
        <v>406</v>
      </c>
      <c r="B40" s="283"/>
      <c r="C40" s="283"/>
      <c r="D40" s="250">
        <v>0.52494600000000002</v>
      </c>
    </row>
    <row r="41" spans="1:4" ht="47.25" customHeight="1" x14ac:dyDescent="0.25">
      <c r="A41" s="283" t="s">
        <v>407</v>
      </c>
      <c r="B41" s="283"/>
      <c r="C41" s="283"/>
      <c r="D41" s="250">
        <v>0.36176803000000002</v>
      </c>
    </row>
    <row r="42" spans="1:4" ht="36.75" customHeight="1" x14ac:dyDescent="0.25">
      <c r="A42" s="283" t="s">
        <v>408</v>
      </c>
      <c r="B42" s="283"/>
      <c r="C42" s="283"/>
      <c r="D42" s="250">
        <v>0.1</v>
      </c>
    </row>
    <row r="43" spans="1:4" ht="33.75" customHeight="1" x14ac:dyDescent="0.25">
      <c r="A43" s="283" t="s">
        <v>409</v>
      </c>
      <c r="B43" s="283"/>
      <c r="C43" s="283"/>
      <c r="D43" s="250">
        <v>5.4999999999999993E-2</v>
      </c>
    </row>
    <row r="44" spans="1:4" ht="21" customHeight="1" x14ac:dyDescent="0.25">
      <c r="A44" s="285" t="s">
        <v>187</v>
      </c>
      <c r="B44" s="285"/>
      <c r="C44" s="285"/>
      <c r="D44" s="251">
        <f>SUM(D40:D43)</f>
        <v>1.0417140300000001</v>
      </c>
    </row>
    <row r="45" spans="1:4" x14ac:dyDescent="0.25">
      <c r="A45" s="210"/>
      <c r="B45" s="210"/>
      <c r="C45" s="210"/>
      <c r="D45" s="210"/>
    </row>
    <row r="46" spans="1:4" ht="33" customHeight="1" x14ac:dyDescent="0.25">
      <c r="A46" s="295" t="s">
        <v>410</v>
      </c>
      <c r="B46" s="295"/>
      <c r="C46" s="295"/>
      <c r="D46" s="295"/>
    </row>
  </sheetData>
  <mergeCells count="40">
    <mergeCell ref="A39:C39"/>
    <mergeCell ref="A27:C27"/>
    <mergeCell ref="A22:D22"/>
    <mergeCell ref="A23:C23"/>
    <mergeCell ref="A26:C26"/>
    <mergeCell ref="A24:C24"/>
    <mergeCell ref="A25:C25"/>
    <mergeCell ref="A46:D46"/>
    <mergeCell ref="A38:D38"/>
    <mergeCell ref="A44:C44"/>
    <mergeCell ref="A20:D20"/>
    <mergeCell ref="A29:C29"/>
    <mergeCell ref="A30:C30"/>
    <mergeCell ref="A40:C40"/>
    <mergeCell ref="A41:C41"/>
    <mergeCell ref="A42:C42"/>
    <mergeCell ref="A43:C43"/>
    <mergeCell ref="A11:A12"/>
    <mergeCell ref="B8:C8"/>
    <mergeCell ref="B13:D13"/>
    <mergeCell ref="B9:D9"/>
    <mergeCell ref="B10:D10"/>
    <mergeCell ref="B11:D11"/>
    <mergeCell ref="B12:D12"/>
    <mergeCell ref="A1:D1"/>
    <mergeCell ref="A2:D2"/>
    <mergeCell ref="B4:D4"/>
    <mergeCell ref="B6:D6"/>
    <mergeCell ref="B5:C5"/>
    <mergeCell ref="B7:C7"/>
    <mergeCell ref="B14:C14"/>
    <mergeCell ref="A28:C28"/>
    <mergeCell ref="A31:C31"/>
    <mergeCell ref="A35:D35"/>
    <mergeCell ref="A32:C32"/>
    <mergeCell ref="A33:C33"/>
    <mergeCell ref="B17:D17"/>
    <mergeCell ref="B18:C18"/>
    <mergeCell ref="B15:D15"/>
    <mergeCell ref="B16:D16"/>
  </mergeCells>
  <phoneticPr fontId="59" type="noConversion"/>
  <pageMargins left="0.65" right="0.45" top="0.24" bottom="0.39" header="0.17" footer="0.17"/>
  <pageSetup paperSize="9" scale="94" firstPageNumber="1420" orientation="portrait" useFirstPageNumber="1" horizontalDpi="1200" verticalDpi="1200" r:id="rId1"/>
  <headerFooter alignWithMargins="0">
    <oddFooter>&amp;L&amp;"GHEA Grapalat,Regular"&amp;8Հայաստանի Հանրապետության ֆինանսների նախարարություն&amp;R&amp;"GHEA Grapalat,Regular"&amp;8&amp;F &amp;P էջ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3.External Debt Service</vt:lpstr>
      <vt:lpstr>4.Tesutyun+</vt:lpstr>
      <vt:lpstr>5.Disbursements Report+</vt:lpstr>
      <vt:lpstr>6.Public Debt+</vt:lpstr>
      <vt:lpstr>7.Evrobond </vt:lpstr>
      <vt:lpstr>'5.Disbursements Report+'!Print_Area</vt:lpstr>
      <vt:lpstr>'3.External Debt Service'!Print_Titles</vt:lpstr>
      <vt:lpstr>'5.Disbursements Report+'!Print_Titles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2016-04-28T07:47:01Z</cp:lastPrinted>
  <dcterms:created xsi:type="dcterms:W3CDTF">2006-09-16T00:00:00Z</dcterms:created>
  <dcterms:modified xsi:type="dcterms:W3CDTF">2016-06-22T12:42:38Z</dcterms:modified>
</cp:coreProperties>
</file>