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9440" windowHeight="9600"/>
  </bookViews>
  <sheets>
    <sheet name=" ax. 13" sheetId="1" r:id="rId1"/>
  </sheets>
  <definedNames>
    <definedName name="_xlnm._FilterDatabase" localSheetId="0" hidden="1">' ax. 13'!#REF!</definedName>
    <definedName name="_xlnm.Print_Area" localSheetId="0">' ax. 13'!$A$1:$I$896</definedName>
    <definedName name="_xlnm.Print_Titles" localSheetId="0">' ax. 13'!$8:$8</definedName>
  </definedNames>
  <calcPr calcId="145621" fullCalcOnLoad="1"/>
</workbook>
</file>

<file path=xl/calcChain.xml><?xml version="1.0" encoding="utf-8"?>
<calcChain xmlns="http://schemas.openxmlformats.org/spreadsheetml/2006/main">
  <c r="G17" i="1" l="1"/>
  <c r="H17" i="1"/>
  <c r="G20" i="1"/>
  <c r="H20" i="1"/>
  <c r="G22" i="1"/>
  <c r="H22" i="1"/>
  <c r="I22" i="1" s="1"/>
  <c r="G25" i="1"/>
  <c r="G26" i="1"/>
  <c r="G27" i="1"/>
  <c r="G881" i="1" s="1"/>
  <c r="G24" i="1"/>
  <c r="H25" i="1"/>
  <c r="H26" i="1"/>
  <c r="H27" i="1"/>
  <c r="H24" i="1"/>
  <c r="I24" i="1" s="1"/>
  <c r="G29" i="1"/>
  <c r="H29" i="1"/>
  <c r="G32" i="1"/>
  <c r="H32" i="1"/>
  <c r="I32" i="1" s="1"/>
  <c r="G35" i="1"/>
  <c r="G36" i="1"/>
  <c r="G37" i="1"/>
  <c r="G34" i="1"/>
  <c r="H35" i="1"/>
  <c r="H36" i="1"/>
  <c r="H37" i="1"/>
  <c r="I37" i="1" s="1"/>
  <c r="H34" i="1"/>
  <c r="G39" i="1"/>
  <c r="H39" i="1"/>
  <c r="G42" i="1"/>
  <c r="H42" i="1"/>
  <c r="I42" i="1" s="1"/>
  <c r="G49" i="1"/>
  <c r="G52" i="1"/>
  <c r="G44" i="1"/>
  <c r="H49" i="1"/>
  <c r="H44" i="1" s="1"/>
  <c r="I44" i="1" s="1"/>
  <c r="H52" i="1"/>
  <c r="G45" i="1"/>
  <c r="H45" i="1"/>
  <c r="I45" i="1" s="1"/>
  <c r="G46" i="1"/>
  <c r="H46" i="1"/>
  <c r="G47" i="1"/>
  <c r="H47" i="1"/>
  <c r="I47" i="1" s="1"/>
  <c r="G59" i="1"/>
  <c r="G54" i="1"/>
  <c r="H59" i="1"/>
  <c r="I59" i="1" s="1"/>
  <c r="H54" i="1"/>
  <c r="I54" i="1" s="1"/>
  <c r="G55" i="1"/>
  <c r="H55" i="1"/>
  <c r="G56" i="1"/>
  <c r="H56" i="1"/>
  <c r="I56" i="1" s="1"/>
  <c r="G57" i="1"/>
  <c r="H57" i="1"/>
  <c r="G66" i="1"/>
  <c r="G68" i="1"/>
  <c r="G63" i="1" s="1"/>
  <c r="H66" i="1"/>
  <c r="H68" i="1"/>
  <c r="H63" i="1"/>
  <c r="G64" i="1"/>
  <c r="H64" i="1"/>
  <c r="G73" i="1"/>
  <c r="G75" i="1"/>
  <c r="G70" i="1" s="1"/>
  <c r="H73" i="1"/>
  <c r="H75" i="1"/>
  <c r="G71" i="1"/>
  <c r="H71" i="1"/>
  <c r="G80" i="1"/>
  <c r="G77" i="1" s="1"/>
  <c r="G82" i="1"/>
  <c r="G84" i="1"/>
  <c r="H80" i="1"/>
  <c r="H82" i="1"/>
  <c r="H84" i="1"/>
  <c r="G78" i="1"/>
  <c r="H78" i="1"/>
  <c r="G91" i="1"/>
  <c r="G93" i="1"/>
  <c r="G97" i="1"/>
  <c r="G99" i="1"/>
  <c r="I99" i="1" s="1"/>
  <c r="G103" i="1"/>
  <c r="H91" i="1"/>
  <c r="I91" i="1" s="1"/>
  <c r="H93" i="1"/>
  <c r="H97" i="1"/>
  <c r="H99" i="1"/>
  <c r="H103" i="1"/>
  <c r="I103" i="1" s="1"/>
  <c r="H86" i="1"/>
  <c r="G87" i="1"/>
  <c r="H87" i="1"/>
  <c r="G88" i="1"/>
  <c r="H88" i="1"/>
  <c r="I88" i="1" s="1"/>
  <c r="G89" i="1"/>
  <c r="H89" i="1"/>
  <c r="G109" i="1"/>
  <c r="G111" i="1"/>
  <c r="G114" i="1"/>
  <c r="G113" i="1"/>
  <c r="G117" i="1"/>
  <c r="G119" i="1"/>
  <c r="H109" i="1"/>
  <c r="H111" i="1"/>
  <c r="I111" i="1" s="1"/>
  <c r="H114" i="1"/>
  <c r="H113" i="1" s="1"/>
  <c r="H117" i="1"/>
  <c r="H119" i="1"/>
  <c r="I119" i="1" s="1"/>
  <c r="H105" i="1"/>
  <c r="G106" i="1"/>
  <c r="H106" i="1"/>
  <c r="G107" i="1"/>
  <c r="H107" i="1"/>
  <c r="G125" i="1"/>
  <c r="G127" i="1"/>
  <c r="G132" i="1"/>
  <c r="G123" i="1" s="1"/>
  <c r="G130" i="1"/>
  <c r="H125" i="1"/>
  <c r="H127" i="1"/>
  <c r="H132" i="1"/>
  <c r="G122" i="1"/>
  <c r="H122" i="1"/>
  <c r="G138" i="1"/>
  <c r="G140" i="1"/>
  <c r="G142" i="1"/>
  <c r="H138" i="1"/>
  <c r="H140" i="1"/>
  <c r="H142" i="1"/>
  <c r="G136" i="1"/>
  <c r="I136" i="1" s="1"/>
  <c r="H136" i="1"/>
  <c r="G147" i="1"/>
  <c r="G144" i="1"/>
  <c r="H147" i="1"/>
  <c r="H144" i="1" s="1"/>
  <c r="I144" i="1" s="1"/>
  <c r="G145" i="1"/>
  <c r="H145" i="1"/>
  <c r="G153" i="1"/>
  <c r="G149" i="1" s="1"/>
  <c r="G155" i="1"/>
  <c r="G157" i="1"/>
  <c r="H153" i="1"/>
  <c r="H155" i="1"/>
  <c r="H157" i="1"/>
  <c r="G150" i="1"/>
  <c r="H150" i="1"/>
  <c r="I150" i="1" s="1"/>
  <c r="G151" i="1"/>
  <c r="H151" i="1"/>
  <c r="G170" i="1"/>
  <c r="G172" i="1"/>
  <c r="G174" i="1"/>
  <c r="G184" i="1"/>
  <c r="G183" i="1"/>
  <c r="G190" i="1"/>
  <c r="G193" i="1"/>
  <c r="G189" i="1" s="1"/>
  <c r="G195" i="1"/>
  <c r="G197" i="1"/>
  <c r="I197" i="1" s="1"/>
  <c r="G200" i="1"/>
  <c r="G202" i="1"/>
  <c r="I202" i="1" s="1"/>
  <c r="G204" i="1"/>
  <c r="G207" i="1"/>
  <c r="G210" i="1"/>
  <c r="G212" i="1"/>
  <c r="G214" i="1"/>
  <c r="G226" i="1"/>
  <c r="G228" i="1"/>
  <c r="G225" i="1"/>
  <c r="G220" i="1"/>
  <c r="G222" i="1"/>
  <c r="G219" i="1"/>
  <c r="G231" i="1"/>
  <c r="G230" i="1" s="1"/>
  <c r="G233" i="1"/>
  <c r="G235" i="1"/>
  <c r="G238" i="1"/>
  <c r="I238" i="1" s="1"/>
  <c r="G177" i="1"/>
  <c r="G179" i="1"/>
  <c r="G181" i="1"/>
  <c r="G176" i="1"/>
  <c r="G217" i="1"/>
  <c r="G216" i="1"/>
  <c r="G187" i="1"/>
  <c r="G186" i="1"/>
  <c r="I186" i="1" s="1"/>
  <c r="G240" i="1"/>
  <c r="G242" i="1"/>
  <c r="H170" i="1"/>
  <c r="H172" i="1"/>
  <c r="H174" i="1"/>
  <c r="I174" i="1" s="1"/>
  <c r="H169" i="1"/>
  <c r="H184" i="1"/>
  <c r="H183" i="1"/>
  <c r="H190" i="1"/>
  <c r="I190" i="1" s="1"/>
  <c r="H193" i="1"/>
  <c r="I193" i="1" s="1"/>
  <c r="H195" i="1"/>
  <c r="H197" i="1"/>
  <c r="H200" i="1"/>
  <c r="H199" i="1" s="1"/>
  <c r="H202" i="1"/>
  <c r="H204" i="1"/>
  <c r="H207" i="1"/>
  <c r="H210" i="1"/>
  <c r="H212" i="1"/>
  <c r="H214" i="1"/>
  <c r="H226" i="1"/>
  <c r="H225" i="1" s="1"/>
  <c r="H228" i="1"/>
  <c r="H220" i="1"/>
  <c r="H222" i="1"/>
  <c r="H231" i="1"/>
  <c r="H233" i="1"/>
  <c r="I233" i="1" s="1"/>
  <c r="H230" i="1"/>
  <c r="H235" i="1"/>
  <c r="H238" i="1"/>
  <c r="H177" i="1"/>
  <c r="H179" i="1"/>
  <c r="H181" i="1"/>
  <c r="H217" i="1"/>
  <c r="I217" i="1" s="1"/>
  <c r="H216" i="1"/>
  <c r="H187" i="1"/>
  <c r="H186" i="1"/>
  <c r="H240" i="1"/>
  <c r="H242" i="1"/>
  <c r="G167" i="1"/>
  <c r="G161" i="1"/>
  <c r="I161" i="1" s="1"/>
  <c r="H167" i="1"/>
  <c r="H161" i="1"/>
  <c r="G162" i="1"/>
  <c r="H162" i="1"/>
  <c r="I162" i="1" s="1"/>
  <c r="G166" i="1"/>
  <c r="G163" i="1"/>
  <c r="H166" i="1"/>
  <c r="I166" i="1" s="1"/>
  <c r="H163" i="1"/>
  <c r="G250" i="1"/>
  <c r="G275" i="1"/>
  <c r="I275" i="1" s="1"/>
  <c r="H250" i="1"/>
  <c r="H275" i="1"/>
  <c r="H245" i="1"/>
  <c r="G246" i="1"/>
  <c r="H246" i="1"/>
  <c r="G247" i="1"/>
  <c r="H247" i="1"/>
  <c r="I247" i="1" s="1"/>
  <c r="G248" i="1"/>
  <c r="H248" i="1"/>
  <c r="G280" i="1"/>
  <c r="G277" i="1"/>
  <c r="H280" i="1"/>
  <c r="H277" i="1"/>
  <c r="G278" i="1"/>
  <c r="H278" i="1"/>
  <c r="I278" i="1" s="1"/>
  <c r="G294" i="1"/>
  <c r="G293" i="1" s="1"/>
  <c r="G307" i="1"/>
  <c r="G309" i="1"/>
  <c r="G313" i="1"/>
  <c r="G312" i="1"/>
  <c r="G319" i="1"/>
  <c r="G321" i="1"/>
  <c r="G323" i="1"/>
  <c r="G325" i="1"/>
  <c r="G332" i="1"/>
  <c r="G331" i="1"/>
  <c r="G335" i="1"/>
  <c r="G337" i="1"/>
  <c r="G339" i="1"/>
  <c r="H294" i="1"/>
  <c r="H293" i="1" s="1"/>
  <c r="H307" i="1"/>
  <c r="H309" i="1"/>
  <c r="H313" i="1"/>
  <c r="H312" i="1"/>
  <c r="H319" i="1"/>
  <c r="H321" i="1"/>
  <c r="H323" i="1"/>
  <c r="H325" i="1"/>
  <c r="I325" i="1" s="1"/>
  <c r="H332" i="1"/>
  <c r="H331" i="1"/>
  <c r="H335" i="1"/>
  <c r="H337" i="1"/>
  <c r="H339" i="1"/>
  <c r="G328" i="1"/>
  <c r="H328" i="1"/>
  <c r="G289" i="1"/>
  <c r="G329" i="1"/>
  <c r="I329" i="1" s="1"/>
  <c r="H289" i="1"/>
  <c r="H329" i="1"/>
  <c r="H284" i="1"/>
  <c r="G296" i="1"/>
  <c r="H296" i="1"/>
  <c r="G298" i="1"/>
  <c r="H298" i="1"/>
  <c r="I298" i="1" s="1"/>
  <c r="G301" i="1"/>
  <c r="H301" i="1"/>
  <c r="G349" i="1"/>
  <c r="G348" i="1" s="1"/>
  <c r="G352" i="1"/>
  <c r="G354" i="1"/>
  <c r="G359" i="1"/>
  <c r="G358" i="1" s="1"/>
  <c r="G356" i="1" s="1"/>
  <c r="G364" i="1"/>
  <c r="G361" i="1" s="1"/>
  <c r="G369" i="1"/>
  <c r="G371" i="1"/>
  <c r="G366" i="1" s="1"/>
  <c r="I366" i="1" s="1"/>
  <c r="G378" i="1"/>
  <c r="G386" i="1"/>
  <c r="G377" i="1"/>
  <c r="G394" i="1"/>
  <c r="G400" i="1"/>
  <c r="G399" i="1" s="1"/>
  <c r="G405" i="1"/>
  <c r="G404" i="1"/>
  <c r="I404" i="1" s="1"/>
  <c r="G413" i="1"/>
  <c r="G412" i="1"/>
  <c r="G416" i="1"/>
  <c r="G374" i="1" s="1"/>
  <c r="G415" i="1"/>
  <c r="G420" i="1"/>
  <c r="G419" i="1"/>
  <c r="G425" i="1"/>
  <c r="G422" i="1" s="1"/>
  <c r="G430" i="1"/>
  <c r="G427" i="1"/>
  <c r="G429" i="1" s="1"/>
  <c r="G435" i="1"/>
  <c r="G432" i="1" s="1"/>
  <c r="G437" i="1"/>
  <c r="G439" i="1"/>
  <c r="G442" i="1"/>
  <c r="G441" i="1" s="1"/>
  <c r="G445" i="1"/>
  <c r="H349" i="1"/>
  <c r="H348" i="1" s="1"/>
  <c r="H352" i="1"/>
  <c r="H354" i="1"/>
  <c r="I354" i="1" s="1"/>
  <c r="H359" i="1"/>
  <c r="H358" i="1" s="1"/>
  <c r="H364" i="1"/>
  <c r="H361" i="1"/>
  <c r="H369" i="1"/>
  <c r="H371" i="1"/>
  <c r="H366" i="1"/>
  <c r="H378" i="1"/>
  <c r="H377" i="1" s="1"/>
  <c r="H386" i="1"/>
  <c r="H394" i="1"/>
  <c r="I394" i="1" s="1"/>
  <c r="H400" i="1"/>
  <c r="H399" i="1" s="1"/>
  <c r="H405" i="1"/>
  <c r="H404" i="1"/>
  <c r="H413" i="1"/>
  <c r="H416" i="1"/>
  <c r="H415" i="1"/>
  <c r="H420" i="1"/>
  <c r="H419" i="1" s="1"/>
  <c r="H425" i="1"/>
  <c r="H430" i="1"/>
  <c r="H427" i="1"/>
  <c r="H435" i="1"/>
  <c r="H432" i="1" s="1"/>
  <c r="H437" i="1"/>
  <c r="H439" i="1"/>
  <c r="H442" i="1"/>
  <c r="I442" i="1" s="1"/>
  <c r="H441" i="1"/>
  <c r="I441" i="1" s="1"/>
  <c r="H445" i="1"/>
  <c r="G362" i="1"/>
  <c r="G367" i="1"/>
  <c r="G343" i="1" s="1"/>
  <c r="G428" i="1"/>
  <c r="G433" i="1"/>
  <c r="H362" i="1"/>
  <c r="I362" i="1" s="1"/>
  <c r="H367" i="1"/>
  <c r="H428" i="1"/>
  <c r="H433" i="1"/>
  <c r="H343" i="1"/>
  <c r="I343" i="1" s="1"/>
  <c r="G395" i="1"/>
  <c r="G423" i="1"/>
  <c r="G443" i="1"/>
  <c r="H395" i="1"/>
  <c r="H423" i="1"/>
  <c r="H443" i="1"/>
  <c r="G375" i="1"/>
  <c r="G345" i="1" s="1"/>
  <c r="I345" i="1" s="1"/>
  <c r="H375" i="1"/>
  <c r="H345" i="1"/>
  <c r="G346" i="1"/>
  <c r="H346" i="1"/>
  <c r="H429" i="1"/>
  <c r="G456" i="1"/>
  <c r="G458" i="1"/>
  <c r="G463" i="1"/>
  <c r="G465" i="1"/>
  <c r="H456" i="1"/>
  <c r="H458" i="1"/>
  <c r="H463" i="1"/>
  <c r="H465" i="1"/>
  <c r="H450" i="1"/>
  <c r="G451" i="1"/>
  <c r="H451" i="1"/>
  <c r="G452" i="1"/>
  <c r="H452" i="1"/>
  <c r="G453" i="1"/>
  <c r="H453" i="1"/>
  <c r="G454" i="1"/>
  <c r="H454" i="1"/>
  <c r="I454" i="1" s="1"/>
  <c r="G470" i="1"/>
  <c r="G467" i="1"/>
  <c r="H470" i="1"/>
  <c r="H467" i="1"/>
  <c r="I467" i="1" s="1"/>
  <c r="G468" i="1"/>
  <c r="H468" i="1"/>
  <c r="G475" i="1"/>
  <c r="G477" i="1"/>
  <c r="I477" i="1" s="1"/>
  <c r="G479" i="1"/>
  <c r="H475" i="1"/>
  <c r="H477" i="1"/>
  <c r="H479" i="1"/>
  <c r="G473" i="1"/>
  <c r="I473" i="1" s="1"/>
  <c r="H473" i="1"/>
  <c r="G484" i="1"/>
  <c r="G481" i="1"/>
  <c r="H484" i="1"/>
  <c r="H481" i="1" s="1"/>
  <c r="I481" i="1" s="1"/>
  <c r="G482" i="1"/>
  <c r="H482" i="1"/>
  <c r="G492" i="1"/>
  <c r="H492" i="1"/>
  <c r="H490" i="1"/>
  <c r="H486" i="1"/>
  <c r="H487" i="1"/>
  <c r="G488" i="1"/>
  <c r="H488" i="1"/>
  <c r="G509" i="1"/>
  <c r="G511" i="1"/>
  <c r="G514" i="1"/>
  <c r="G516" i="1"/>
  <c r="H509" i="1"/>
  <c r="H511" i="1"/>
  <c r="H514" i="1"/>
  <c r="H516" i="1"/>
  <c r="G506" i="1"/>
  <c r="I506" i="1" s="1"/>
  <c r="H506" i="1"/>
  <c r="G507" i="1"/>
  <c r="H507" i="1"/>
  <c r="G522" i="1"/>
  <c r="H522" i="1"/>
  <c r="H519" i="1"/>
  <c r="G520" i="1"/>
  <c r="H520" i="1"/>
  <c r="G532" i="1"/>
  <c r="G535" i="1"/>
  <c r="G526" i="1" s="1"/>
  <c r="G538" i="1"/>
  <c r="H532" i="1"/>
  <c r="H535" i="1"/>
  <c r="H526" i="1" s="1"/>
  <c r="H538" i="1"/>
  <c r="G525" i="1"/>
  <c r="H525" i="1"/>
  <c r="G527" i="1"/>
  <c r="H527" i="1"/>
  <c r="G546" i="1"/>
  <c r="G550" i="1"/>
  <c r="G548" i="1" s="1"/>
  <c r="G558" i="1"/>
  <c r="G561" i="1"/>
  <c r="G560" i="1" s="1"/>
  <c r="G570" i="1"/>
  <c r="G575" i="1"/>
  <c r="G585" i="1"/>
  <c r="G589" i="1"/>
  <c r="G601" i="1"/>
  <c r="H546" i="1"/>
  <c r="I546" i="1" s="1"/>
  <c r="H550" i="1"/>
  <c r="H558" i="1"/>
  <c r="H548" i="1"/>
  <c r="H561" i="1"/>
  <c r="H570" i="1"/>
  <c r="H575" i="1"/>
  <c r="H585" i="1"/>
  <c r="H589" i="1"/>
  <c r="H601" i="1"/>
  <c r="H587" i="1"/>
  <c r="G541" i="1"/>
  <c r="H541" i="1"/>
  <c r="G542" i="1"/>
  <c r="H542" i="1"/>
  <c r="I542" i="1" s="1"/>
  <c r="H543" i="1"/>
  <c r="G607" i="1"/>
  <c r="G605" i="1"/>
  <c r="H607" i="1"/>
  <c r="H605" i="1"/>
  <c r="G606" i="1"/>
  <c r="H606" i="1"/>
  <c r="G612" i="1"/>
  <c r="G609" i="1"/>
  <c r="H612" i="1"/>
  <c r="H609" i="1" s="1"/>
  <c r="I609" i="1" s="1"/>
  <c r="G610" i="1"/>
  <c r="I610" i="1" s="1"/>
  <c r="H610" i="1"/>
  <c r="G617" i="1"/>
  <c r="G619" i="1"/>
  <c r="G614" i="1"/>
  <c r="I614" i="1" s="1"/>
  <c r="H617" i="1"/>
  <c r="H614" i="1" s="1"/>
  <c r="H619" i="1"/>
  <c r="G615" i="1"/>
  <c r="H615" i="1"/>
  <c r="I615" i="1" s="1"/>
  <c r="G626" i="1"/>
  <c r="G629" i="1"/>
  <c r="G631" i="1"/>
  <c r="G621" i="1"/>
  <c r="H626" i="1"/>
  <c r="H629" i="1"/>
  <c r="H631" i="1"/>
  <c r="I631" i="1" s="1"/>
  <c r="H621" i="1"/>
  <c r="I621" i="1" s="1"/>
  <c r="G622" i="1"/>
  <c r="H622" i="1"/>
  <c r="G623" i="1"/>
  <c r="H623" i="1"/>
  <c r="I623" i="1" s="1"/>
  <c r="G624" i="1"/>
  <c r="H624" i="1"/>
  <c r="G640" i="1"/>
  <c r="G642" i="1"/>
  <c r="I642" i="1" s="1"/>
  <c r="H640" i="1"/>
  <c r="H642" i="1"/>
  <c r="H634" i="1"/>
  <c r="G635" i="1"/>
  <c r="H635" i="1"/>
  <c r="G636" i="1"/>
  <c r="H636" i="1"/>
  <c r="I636" i="1" s="1"/>
  <c r="G637" i="1"/>
  <c r="H637" i="1"/>
  <c r="G638" i="1"/>
  <c r="H638" i="1"/>
  <c r="I638" i="1" s="1"/>
  <c r="G652" i="1"/>
  <c r="G656" i="1"/>
  <c r="G654" i="1"/>
  <c r="G660" i="1"/>
  <c r="G666" i="1"/>
  <c r="G673" i="1"/>
  <c r="G691" i="1"/>
  <c r="G702" i="1"/>
  <c r="H652" i="1"/>
  <c r="H656" i="1"/>
  <c r="H654" i="1"/>
  <c r="H660" i="1"/>
  <c r="H659" i="1" s="1"/>
  <c r="H666" i="1"/>
  <c r="H673" i="1"/>
  <c r="H691" i="1"/>
  <c r="H649" i="1" s="1"/>
  <c r="I649" i="1" s="1"/>
  <c r="H672" i="1"/>
  <c r="H702" i="1"/>
  <c r="G648" i="1"/>
  <c r="H648" i="1"/>
  <c r="G649" i="1"/>
  <c r="G650" i="1"/>
  <c r="H650" i="1"/>
  <c r="G713" i="1"/>
  <c r="G716" i="1"/>
  <c r="G720" i="1"/>
  <c r="G724" i="1"/>
  <c r="G728" i="1"/>
  <c r="G710" i="1" s="1"/>
  <c r="G731" i="1"/>
  <c r="G730" i="1"/>
  <c r="G733" i="1"/>
  <c r="H713" i="1"/>
  <c r="H716" i="1"/>
  <c r="H720" i="1"/>
  <c r="H710" i="1" s="1"/>
  <c r="I710" i="1" s="1"/>
  <c r="H724" i="1"/>
  <c r="H728" i="1"/>
  <c r="H723" i="1"/>
  <c r="H731" i="1"/>
  <c r="H730" i="1"/>
  <c r="H733" i="1"/>
  <c r="G708" i="1"/>
  <c r="H708" i="1"/>
  <c r="G711" i="1"/>
  <c r="H711" i="1"/>
  <c r="G744" i="1"/>
  <c r="G747" i="1"/>
  <c r="G751" i="1"/>
  <c r="G754" i="1"/>
  <c r="H744" i="1"/>
  <c r="I744" i="1" s="1"/>
  <c r="H747" i="1"/>
  <c r="H746" i="1" s="1"/>
  <c r="H751" i="1"/>
  <c r="H754" i="1"/>
  <c r="H738" i="1"/>
  <c r="G739" i="1"/>
  <c r="H739" i="1"/>
  <c r="G740" i="1"/>
  <c r="H740" i="1"/>
  <c r="I740" i="1" s="1"/>
  <c r="G741" i="1"/>
  <c r="H741" i="1"/>
  <c r="H742" i="1"/>
  <c r="G764" i="1"/>
  <c r="G767" i="1"/>
  <c r="G771" i="1"/>
  <c r="G766" i="1"/>
  <c r="G776" i="1"/>
  <c r="G781" i="1"/>
  <c r="G775" i="1"/>
  <c r="G786" i="1"/>
  <c r="G784" i="1" s="1"/>
  <c r="G788" i="1"/>
  <c r="H764" i="1"/>
  <c r="H767" i="1"/>
  <c r="H771" i="1"/>
  <c r="H766" i="1"/>
  <c r="H776" i="1"/>
  <c r="H775" i="1" s="1"/>
  <c r="H781" i="1"/>
  <c r="H786" i="1"/>
  <c r="H788" i="1"/>
  <c r="G759" i="1"/>
  <c r="H759" i="1"/>
  <c r="G760" i="1"/>
  <c r="H760" i="1"/>
  <c r="G761" i="1"/>
  <c r="H761" i="1"/>
  <c r="I761" i="1" s="1"/>
  <c r="G762" i="1"/>
  <c r="H762" i="1"/>
  <c r="G798" i="1"/>
  <c r="I798" i="1" s="1"/>
  <c r="G801" i="1"/>
  <c r="G804" i="1"/>
  <c r="G806" i="1"/>
  <c r="H798" i="1"/>
  <c r="H801" i="1"/>
  <c r="H804" i="1"/>
  <c r="H800" i="1"/>
  <c r="H792" i="1" s="1"/>
  <c r="H806" i="1"/>
  <c r="H793" i="1"/>
  <c r="G794" i="1"/>
  <c r="H794" i="1"/>
  <c r="G795" i="1"/>
  <c r="H795" i="1"/>
  <c r="G796" i="1"/>
  <c r="H796" i="1"/>
  <c r="G815" i="1"/>
  <c r="G817" i="1"/>
  <c r="G810" i="1" s="1"/>
  <c r="I810" i="1" s="1"/>
  <c r="G821" i="1"/>
  <c r="G825" i="1"/>
  <c r="H815" i="1"/>
  <c r="H817" i="1"/>
  <c r="H821" i="1"/>
  <c r="H825" i="1"/>
  <c r="H810" i="1"/>
  <c r="G818" i="1"/>
  <c r="G822" i="1"/>
  <c r="G811" i="1"/>
  <c r="H818" i="1"/>
  <c r="H811" i="1" s="1"/>
  <c r="H822" i="1"/>
  <c r="G812" i="1"/>
  <c r="H812" i="1"/>
  <c r="G813" i="1"/>
  <c r="H813" i="1"/>
  <c r="G834" i="1"/>
  <c r="G828" i="1" s="1"/>
  <c r="I828" i="1" s="1"/>
  <c r="G837" i="1"/>
  <c r="G836" i="1" s="1"/>
  <c r="G841" i="1"/>
  <c r="G840" i="1"/>
  <c r="I840" i="1" s="1"/>
  <c r="G845" i="1"/>
  <c r="G844" i="1" s="1"/>
  <c r="I844" i="1" s="1"/>
  <c r="G848" i="1"/>
  <c r="H834" i="1"/>
  <c r="H837" i="1"/>
  <c r="H836" i="1"/>
  <c r="H841" i="1"/>
  <c r="H840" i="1"/>
  <c r="H845" i="1"/>
  <c r="H844" i="1"/>
  <c r="H848" i="1"/>
  <c r="H828" i="1"/>
  <c r="G829" i="1"/>
  <c r="H829" i="1"/>
  <c r="G830" i="1"/>
  <c r="H830" i="1"/>
  <c r="I830" i="1" s="1"/>
  <c r="G831" i="1"/>
  <c r="H831" i="1"/>
  <c r="G832" i="1"/>
  <c r="H832" i="1"/>
  <c r="G857" i="1"/>
  <c r="G859" i="1"/>
  <c r="G851" i="1"/>
  <c r="H857" i="1"/>
  <c r="H851" i="1" s="1"/>
  <c r="I851" i="1" s="1"/>
  <c r="H859" i="1"/>
  <c r="G852" i="1"/>
  <c r="H852" i="1"/>
  <c r="G853" i="1"/>
  <c r="H853" i="1"/>
  <c r="G854" i="1"/>
  <c r="H854" i="1"/>
  <c r="G855" i="1"/>
  <c r="H855" i="1"/>
  <c r="G869" i="1"/>
  <c r="G871" i="1"/>
  <c r="H869" i="1"/>
  <c r="H871" i="1"/>
  <c r="H863" i="1" s="1"/>
  <c r="G864" i="1"/>
  <c r="H864" i="1"/>
  <c r="G865" i="1"/>
  <c r="H865" i="1"/>
  <c r="G866" i="1"/>
  <c r="H866" i="1"/>
  <c r="G867" i="1"/>
  <c r="I867" i="1" s="1"/>
  <c r="H867" i="1"/>
  <c r="G12" i="1"/>
  <c r="G13" i="1"/>
  <c r="I13" i="1" s="1"/>
  <c r="G14" i="1"/>
  <c r="G15" i="1"/>
  <c r="H12" i="1"/>
  <c r="H13" i="1"/>
  <c r="H14" i="1"/>
  <c r="H15" i="1"/>
  <c r="I133" i="1"/>
  <c r="I134" i="1"/>
  <c r="F294" i="1"/>
  <c r="F307" i="1"/>
  <c r="F309" i="1"/>
  <c r="F303" i="1" s="1"/>
  <c r="F304" i="1"/>
  <c r="F313" i="1"/>
  <c r="F289" i="1"/>
  <c r="F293" i="1"/>
  <c r="F312" i="1"/>
  <c r="F319" i="1"/>
  <c r="F321" i="1"/>
  <c r="F323" i="1"/>
  <c r="F325" i="1"/>
  <c r="I12" i="1"/>
  <c r="I14" i="1"/>
  <c r="I16" i="1"/>
  <c r="I18" i="1"/>
  <c r="I19" i="1"/>
  <c r="I20" i="1"/>
  <c r="I21" i="1"/>
  <c r="I23" i="1"/>
  <c r="I25" i="1"/>
  <c r="I26" i="1"/>
  <c r="I28" i="1"/>
  <c r="I29" i="1"/>
  <c r="I30" i="1"/>
  <c r="I31" i="1"/>
  <c r="I33" i="1"/>
  <c r="I34" i="1"/>
  <c r="I35" i="1"/>
  <c r="I36" i="1"/>
  <c r="I38" i="1"/>
  <c r="I39" i="1"/>
  <c r="I40" i="1"/>
  <c r="I41" i="1"/>
  <c r="I43" i="1"/>
  <c r="I46" i="1"/>
  <c r="I48" i="1"/>
  <c r="I50" i="1"/>
  <c r="I51" i="1"/>
  <c r="I52" i="1"/>
  <c r="I53" i="1"/>
  <c r="I55" i="1"/>
  <c r="I57" i="1"/>
  <c r="I58" i="1"/>
  <c r="I60" i="1"/>
  <c r="I61" i="1"/>
  <c r="I62" i="1"/>
  <c r="I64" i="1"/>
  <c r="I65" i="1"/>
  <c r="I66" i="1"/>
  <c r="I67" i="1"/>
  <c r="I69" i="1"/>
  <c r="I71" i="1"/>
  <c r="I72" i="1"/>
  <c r="I73" i="1"/>
  <c r="I74" i="1"/>
  <c r="I76" i="1"/>
  <c r="I78" i="1"/>
  <c r="I79" i="1"/>
  <c r="I81" i="1"/>
  <c r="I82" i="1"/>
  <c r="I83" i="1"/>
  <c r="I84" i="1"/>
  <c r="I85" i="1"/>
  <c r="I87" i="1"/>
  <c r="I89" i="1"/>
  <c r="I90" i="1"/>
  <c r="I92" i="1"/>
  <c r="I93" i="1"/>
  <c r="I94" i="1"/>
  <c r="I95" i="1"/>
  <c r="I96" i="1"/>
  <c r="I97" i="1"/>
  <c r="I98" i="1"/>
  <c r="I100" i="1"/>
  <c r="I101" i="1"/>
  <c r="I102" i="1"/>
  <c r="I104" i="1"/>
  <c r="I106" i="1"/>
  <c r="I108" i="1"/>
  <c r="I109" i="1"/>
  <c r="I110" i="1"/>
  <c r="I112" i="1"/>
  <c r="I113" i="1"/>
  <c r="I114" i="1"/>
  <c r="I115" i="1"/>
  <c r="I116" i="1"/>
  <c r="I117" i="1"/>
  <c r="I118" i="1"/>
  <c r="I120" i="1"/>
  <c r="I122" i="1"/>
  <c r="I124" i="1"/>
  <c r="I125" i="1"/>
  <c r="I126" i="1"/>
  <c r="I128" i="1"/>
  <c r="I129" i="1"/>
  <c r="I131" i="1"/>
  <c r="I137" i="1"/>
  <c r="I139" i="1"/>
  <c r="I140" i="1"/>
  <c r="I141" i="1"/>
  <c r="I142" i="1"/>
  <c r="I143" i="1"/>
  <c r="I145" i="1"/>
  <c r="I146" i="1"/>
  <c r="I148" i="1"/>
  <c r="I151" i="1"/>
  <c r="I152" i="1"/>
  <c r="I154" i="1"/>
  <c r="I155" i="1"/>
  <c r="I156" i="1"/>
  <c r="I157" i="1"/>
  <c r="I158" i="1"/>
  <c r="I159" i="1"/>
  <c r="I163" i="1"/>
  <c r="I164" i="1"/>
  <c r="I167" i="1"/>
  <c r="I171" i="1"/>
  <c r="I172" i="1"/>
  <c r="I173" i="1"/>
  <c r="I175" i="1"/>
  <c r="I178" i="1"/>
  <c r="I179" i="1"/>
  <c r="I180" i="1"/>
  <c r="I181" i="1"/>
  <c r="I182" i="1"/>
  <c r="I183" i="1"/>
  <c r="I184" i="1"/>
  <c r="I185" i="1"/>
  <c r="I187" i="1"/>
  <c r="I188" i="1"/>
  <c r="I191" i="1"/>
  <c r="I192" i="1"/>
  <c r="I194" i="1"/>
  <c r="I195" i="1"/>
  <c r="I196" i="1"/>
  <c r="I198" i="1"/>
  <c r="I200" i="1"/>
  <c r="I201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8" i="1"/>
  <c r="I221" i="1"/>
  <c r="I222" i="1"/>
  <c r="I223" i="1"/>
  <c r="I224" i="1"/>
  <c r="I226" i="1"/>
  <c r="I227" i="1"/>
  <c r="I228" i="1"/>
  <c r="I229" i="1"/>
  <c r="I230" i="1"/>
  <c r="I231" i="1"/>
  <c r="I232" i="1"/>
  <c r="I234" i="1"/>
  <c r="I235" i="1"/>
  <c r="I236" i="1"/>
  <c r="I237" i="1"/>
  <c r="I239" i="1"/>
  <c r="I240" i="1"/>
  <c r="I241" i="1"/>
  <c r="I242" i="1"/>
  <c r="I243" i="1"/>
  <c r="I244" i="1"/>
  <c r="I246" i="1"/>
  <c r="I248" i="1"/>
  <c r="I249" i="1"/>
  <c r="I251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6" i="1"/>
  <c r="I277" i="1"/>
  <c r="I279" i="1"/>
  <c r="I280" i="1"/>
  <c r="I281" i="1"/>
  <c r="I285" i="1"/>
  <c r="I287" i="1"/>
  <c r="I292" i="1"/>
  <c r="I294" i="1"/>
  <c r="I295" i="1"/>
  <c r="I296" i="1"/>
  <c r="I297" i="1"/>
  <c r="I299" i="1"/>
  <c r="I300" i="1"/>
  <c r="I301" i="1"/>
  <c r="I302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6" i="1"/>
  <c r="I328" i="1"/>
  <c r="I331" i="1"/>
  <c r="I332" i="1"/>
  <c r="I333" i="1"/>
  <c r="I334" i="1"/>
  <c r="I335" i="1"/>
  <c r="I336" i="1"/>
  <c r="I337" i="1"/>
  <c r="I338" i="1"/>
  <c r="I339" i="1"/>
  <c r="I340" i="1"/>
  <c r="I341" i="1"/>
  <c r="I347" i="1"/>
  <c r="I348" i="1"/>
  <c r="I349" i="1"/>
  <c r="I350" i="1"/>
  <c r="I351" i="1"/>
  <c r="I352" i="1"/>
  <c r="I353" i="1"/>
  <c r="I355" i="1"/>
  <c r="I357" i="1"/>
  <c r="I359" i="1"/>
  <c r="I360" i="1"/>
  <c r="I361" i="1"/>
  <c r="I363" i="1"/>
  <c r="I364" i="1"/>
  <c r="I365" i="1"/>
  <c r="I367" i="1"/>
  <c r="I368" i="1"/>
  <c r="I369" i="1"/>
  <c r="I370" i="1"/>
  <c r="I372" i="1"/>
  <c r="I376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5" i="1"/>
  <c r="I396" i="1"/>
  <c r="I397" i="1"/>
  <c r="I398" i="1"/>
  <c r="I399" i="1"/>
  <c r="I400" i="1"/>
  <c r="I401" i="1"/>
  <c r="I402" i="1"/>
  <c r="I403" i="1"/>
  <c r="I405" i="1"/>
  <c r="I406" i="1"/>
  <c r="I407" i="1"/>
  <c r="I408" i="1"/>
  <c r="I409" i="1"/>
  <c r="I410" i="1"/>
  <c r="I411" i="1"/>
  <c r="I414" i="1"/>
  <c r="I415" i="1"/>
  <c r="I416" i="1"/>
  <c r="I417" i="1"/>
  <c r="I418" i="1"/>
  <c r="I419" i="1"/>
  <c r="I420" i="1"/>
  <c r="I421" i="1"/>
  <c r="I423" i="1"/>
  <c r="I424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3" i="1"/>
  <c r="I444" i="1"/>
  <c r="I445" i="1"/>
  <c r="I446" i="1"/>
  <c r="I447" i="1"/>
  <c r="I448" i="1"/>
  <c r="I449" i="1"/>
  <c r="I451" i="1"/>
  <c r="I452" i="1"/>
  <c r="I453" i="1"/>
  <c r="I455" i="1"/>
  <c r="I456" i="1"/>
  <c r="I457" i="1"/>
  <c r="I459" i="1"/>
  <c r="I460" i="1"/>
  <c r="I461" i="1"/>
  <c r="I462" i="1"/>
  <c r="I463" i="1"/>
  <c r="I464" i="1"/>
  <c r="I465" i="1"/>
  <c r="I466" i="1"/>
  <c r="I468" i="1"/>
  <c r="I469" i="1"/>
  <c r="I470" i="1"/>
  <c r="I471" i="1"/>
  <c r="I474" i="1"/>
  <c r="I475" i="1"/>
  <c r="I476" i="1"/>
  <c r="I478" i="1"/>
  <c r="I479" i="1"/>
  <c r="I480" i="1"/>
  <c r="I482" i="1"/>
  <c r="I483" i="1"/>
  <c r="I485" i="1"/>
  <c r="I488" i="1"/>
  <c r="I489" i="1"/>
  <c r="I491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20" i="1"/>
  <c r="I521" i="1"/>
  <c r="I523" i="1"/>
  <c r="I525" i="1"/>
  <c r="I527" i="1"/>
  <c r="I529" i="1"/>
  <c r="I531" i="1"/>
  <c r="I532" i="1"/>
  <c r="I533" i="1"/>
  <c r="I534" i="1"/>
  <c r="I535" i="1"/>
  <c r="I536" i="1"/>
  <c r="I537" i="1"/>
  <c r="I539" i="1"/>
  <c r="I541" i="1"/>
  <c r="I545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6" i="1"/>
  <c r="I588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11" i="1"/>
  <c r="I612" i="1"/>
  <c r="I613" i="1"/>
  <c r="I616" i="1"/>
  <c r="I617" i="1"/>
  <c r="I618" i="1"/>
  <c r="I619" i="1"/>
  <c r="I620" i="1"/>
  <c r="I622" i="1"/>
  <c r="I624" i="1"/>
  <c r="I625" i="1"/>
  <c r="I626" i="1"/>
  <c r="I627" i="1"/>
  <c r="I628" i="1"/>
  <c r="I629" i="1"/>
  <c r="I630" i="1"/>
  <c r="I632" i="1"/>
  <c r="I633" i="1"/>
  <c r="I635" i="1"/>
  <c r="I637" i="1"/>
  <c r="I639" i="1"/>
  <c r="I640" i="1"/>
  <c r="I641" i="1"/>
  <c r="I643" i="1"/>
  <c r="I644" i="1"/>
  <c r="I645" i="1"/>
  <c r="I648" i="1"/>
  <c r="I650" i="1"/>
  <c r="I651" i="1"/>
  <c r="I652" i="1"/>
  <c r="I653" i="1"/>
  <c r="I654" i="1"/>
  <c r="I655" i="1"/>
  <c r="I656" i="1"/>
  <c r="I657" i="1"/>
  <c r="I658" i="1"/>
  <c r="I661" i="1"/>
  <c r="I662" i="1"/>
  <c r="I663" i="1"/>
  <c r="I664" i="1"/>
  <c r="I665" i="1"/>
  <c r="I666" i="1"/>
  <c r="I667" i="1"/>
  <c r="I668" i="1"/>
  <c r="I669" i="1"/>
  <c r="I670" i="1"/>
  <c r="I671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8" i="1"/>
  <c r="I711" i="1"/>
  <c r="I712" i="1"/>
  <c r="I713" i="1"/>
  <c r="I714" i="1"/>
  <c r="I716" i="1"/>
  <c r="I717" i="1"/>
  <c r="I718" i="1"/>
  <c r="I719" i="1"/>
  <c r="I720" i="1"/>
  <c r="I721" i="1"/>
  <c r="I722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9" i="1"/>
  <c r="I741" i="1"/>
  <c r="I743" i="1"/>
  <c r="I745" i="1"/>
  <c r="I747" i="1"/>
  <c r="I748" i="1"/>
  <c r="I749" i="1"/>
  <c r="I750" i="1"/>
  <c r="I751" i="1"/>
  <c r="I752" i="1"/>
  <c r="I753" i="1"/>
  <c r="I754" i="1"/>
  <c r="I755" i="1"/>
  <c r="I756" i="1"/>
  <c r="I757" i="1"/>
  <c r="I759" i="1"/>
  <c r="I760" i="1"/>
  <c r="I762" i="1"/>
  <c r="I763" i="1"/>
  <c r="I764" i="1"/>
  <c r="I765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5" i="1"/>
  <c r="I787" i="1"/>
  <c r="I788" i="1"/>
  <c r="I789" i="1"/>
  <c r="I790" i="1"/>
  <c r="I791" i="1"/>
  <c r="I794" i="1"/>
  <c r="I795" i="1"/>
  <c r="I796" i="1"/>
  <c r="I797" i="1"/>
  <c r="I799" i="1"/>
  <c r="I802" i="1"/>
  <c r="I803" i="1"/>
  <c r="I804" i="1"/>
  <c r="I805" i="1"/>
  <c r="I806" i="1"/>
  <c r="I807" i="1"/>
  <c r="I808" i="1"/>
  <c r="I809" i="1"/>
  <c r="I811" i="1"/>
  <c r="I812" i="1"/>
  <c r="I813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9" i="1"/>
  <c r="I831" i="1"/>
  <c r="I832" i="1"/>
  <c r="I833" i="1"/>
  <c r="I835" i="1"/>
  <c r="I836" i="1"/>
  <c r="I837" i="1"/>
  <c r="I838" i="1"/>
  <c r="I839" i="1"/>
  <c r="I841" i="1"/>
  <c r="I842" i="1"/>
  <c r="I843" i="1"/>
  <c r="I846" i="1"/>
  <c r="I847" i="1"/>
  <c r="I848" i="1"/>
  <c r="I849" i="1"/>
  <c r="I850" i="1"/>
  <c r="I852" i="1"/>
  <c r="I853" i="1"/>
  <c r="I854" i="1"/>
  <c r="I855" i="1"/>
  <c r="I856" i="1"/>
  <c r="I857" i="1"/>
  <c r="I858" i="1"/>
  <c r="I859" i="1"/>
  <c r="I860" i="1"/>
  <c r="I861" i="1"/>
  <c r="I862" i="1"/>
  <c r="I864" i="1"/>
  <c r="I865" i="1"/>
  <c r="I866" i="1"/>
  <c r="I868" i="1"/>
  <c r="I869" i="1"/>
  <c r="I870" i="1"/>
  <c r="I872" i="1"/>
  <c r="I873" i="1"/>
  <c r="I874" i="1"/>
  <c r="I875" i="1"/>
  <c r="I877" i="1"/>
  <c r="H11" i="1"/>
  <c r="G11" i="1"/>
  <c r="F15" i="1"/>
  <c r="F881" i="1" s="1"/>
  <c r="F27" i="1"/>
  <c r="F37" i="1"/>
  <c r="F47" i="1"/>
  <c r="F57" i="1"/>
  <c r="F64" i="1"/>
  <c r="F71" i="1"/>
  <c r="F78" i="1"/>
  <c r="F89" i="1"/>
  <c r="F110" i="1"/>
  <c r="F106" i="1" s="1"/>
  <c r="F122" i="1"/>
  <c r="F136" i="1"/>
  <c r="F150" i="1"/>
  <c r="F162" i="1"/>
  <c r="F248" i="1"/>
  <c r="F278" i="1"/>
  <c r="F346" i="1"/>
  <c r="F451" i="1"/>
  <c r="F468" i="1"/>
  <c r="F473" i="1"/>
  <c r="F482" i="1"/>
  <c r="F488" i="1"/>
  <c r="F520" i="1"/>
  <c r="F525" i="1"/>
  <c r="F542" i="1"/>
  <c r="F606" i="1"/>
  <c r="F610" i="1"/>
  <c r="F615" i="1"/>
  <c r="F622" i="1"/>
  <c r="F638" i="1"/>
  <c r="F650" i="1"/>
  <c r="F711" i="1"/>
  <c r="F739" i="1"/>
  <c r="F762" i="1"/>
  <c r="F796" i="1"/>
  <c r="F813" i="1"/>
  <c r="F832" i="1"/>
  <c r="F855" i="1"/>
  <c r="F864" i="1"/>
  <c r="F14" i="1"/>
  <c r="F26" i="1"/>
  <c r="F36" i="1"/>
  <c r="F46" i="1"/>
  <c r="F56" i="1"/>
  <c r="F88" i="1"/>
  <c r="F123" i="1"/>
  <c r="F145" i="1"/>
  <c r="F167" i="1"/>
  <c r="F161" i="1" s="1"/>
  <c r="F329" i="1"/>
  <c r="F284" i="1"/>
  <c r="F386" i="1"/>
  <c r="F375" i="1" s="1"/>
  <c r="F345" i="1" s="1"/>
  <c r="F405" i="1"/>
  <c r="F454" i="1"/>
  <c r="F492" i="1"/>
  <c r="F487" i="1"/>
  <c r="F506" i="1"/>
  <c r="F532" i="1"/>
  <c r="F527" i="1" s="1"/>
  <c r="F558" i="1"/>
  <c r="F541" i="1" s="1"/>
  <c r="F575" i="1"/>
  <c r="F560" i="1" s="1"/>
  <c r="F601" i="1"/>
  <c r="F624" i="1"/>
  <c r="F637" i="1"/>
  <c r="F666" i="1"/>
  <c r="F649" i="1" s="1"/>
  <c r="F691" i="1"/>
  <c r="F720" i="1"/>
  <c r="F710" i="1" s="1"/>
  <c r="F728" i="1"/>
  <c r="F723" i="1" s="1"/>
  <c r="F707" i="1" s="1"/>
  <c r="F751" i="1"/>
  <c r="F742" i="1"/>
  <c r="F771" i="1"/>
  <c r="F761" i="1" s="1"/>
  <c r="F781" i="1"/>
  <c r="F804" i="1"/>
  <c r="F800" i="1" s="1"/>
  <c r="F795" i="1"/>
  <c r="F812" i="1"/>
  <c r="F831" i="1"/>
  <c r="F853" i="1"/>
  <c r="F866" i="1"/>
  <c r="F13" i="1"/>
  <c r="F25" i="1"/>
  <c r="F35" i="1"/>
  <c r="F34" i="1" s="1"/>
  <c r="F45" i="1"/>
  <c r="F55" i="1"/>
  <c r="F87" i="1"/>
  <c r="F151" i="1"/>
  <c r="F166" i="1"/>
  <c r="F163" i="1" s="1"/>
  <c r="F247" i="1"/>
  <c r="F332" i="1"/>
  <c r="F328" i="1" s="1"/>
  <c r="F378" i="1"/>
  <c r="F374" i="1" s="1"/>
  <c r="F344" i="1" s="1"/>
  <c r="F395" i="1"/>
  <c r="F400" i="1"/>
  <c r="F413" i="1"/>
  <c r="F416" i="1"/>
  <c r="F415" i="1" s="1"/>
  <c r="F420" i="1"/>
  <c r="F419" i="1" s="1"/>
  <c r="F423" i="1"/>
  <c r="F443" i="1"/>
  <c r="F452" i="1"/>
  <c r="F507" i="1"/>
  <c r="F535" i="1"/>
  <c r="F526" i="1"/>
  <c r="F570" i="1"/>
  <c r="F589" i="1"/>
  <c r="F543" i="1"/>
  <c r="F623" i="1"/>
  <c r="F635" i="1"/>
  <c r="F660" i="1"/>
  <c r="F673" i="1"/>
  <c r="F647" i="1"/>
  <c r="F716" i="1"/>
  <c r="F724" i="1"/>
  <c r="F709" i="1"/>
  <c r="F747" i="1"/>
  <c r="F740" i="1" s="1"/>
  <c r="F767" i="1"/>
  <c r="F776" i="1"/>
  <c r="F759" i="1"/>
  <c r="F801" i="1"/>
  <c r="F793" i="1" s="1"/>
  <c r="F818" i="1"/>
  <c r="F811" i="1" s="1"/>
  <c r="F822" i="1"/>
  <c r="F829" i="1"/>
  <c r="F852" i="1"/>
  <c r="F865" i="1"/>
  <c r="F12" i="1"/>
  <c r="F107" i="1"/>
  <c r="F246" i="1"/>
  <c r="F362" i="1"/>
  <c r="F367" i="1"/>
  <c r="F428" i="1"/>
  <c r="F343" i="1" s="1"/>
  <c r="F433" i="1"/>
  <c r="F453" i="1"/>
  <c r="F538" i="1"/>
  <c r="F528" i="1"/>
  <c r="F550" i="1"/>
  <c r="F561" i="1"/>
  <c r="F544" i="1"/>
  <c r="F636" i="1"/>
  <c r="F648" i="1"/>
  <c r="F731" i="1"/>
  <c r="F708" i="1"/>
  <c r="F741" i="1"/>
  <c r="F760" i="1"/>
  <c r="F794" i="1"/>
  <c r="F830" i="1"/>
  <c r="F854" i="1"/>
  <c r="F867" i="1"/>
  <c r="F24" i="1"/>
  <c r="F49" i="1"/>
  <c r="F52" i="1"/>
  <c r="F44" i="1"/>
  <c r="F59" i="1"/>
  <c r="F54" i="1" s="1"/>
  <c r="F66" i="1"/>
  <c r="F68" i="1"/>
  <c r="F63" i="1" s="1"/>
  <c r="F73" i="1"/>
  <c r="F75" i="1"/>
  <c r="F70" i="1"/>
  <c r="F80" i="1"/>
  <c r="F82" i="1"/>
  <c r="F84" i="1"/>
  <c r="F77" i="1"/>
  <c r="F91" i="1"/>
  <c r="F86" i="1" s="1"/>
  <c r="F93" i="1"/>
  <c r="F97" i="1"/>
  <c r="F99" i="1"/>
  <c r="F103" i="1"/>
  <c r="F109" i="1"/>
  <c r="F111" i="1"/>
  <c r="F113" i="1"/>
  <c r="F117" i="1"/>
  <c r="F119" i="1"/>
  <c r="F105" i="1"/>
  <c r="F125" i="1"/>
  <c r="F127" i="1"/>
  <c r="F130" i="1"/>
  <c r="F121" i="1"/>
  <c r="F138" i="1"/>
  <c r="F140" i="1"/>
  <c r="F142" i="1"/>
  <c r="F135" i="1"/>
  <c r="F147" i="1"/>
  <c r="F144" i="1" s="1"/>
  <c r="F153" i="1"/>
  <c r="F149" i="1" s="1"/>
  <c r="F155" i="1"/>
  <c r="F157" i="1"/>
  <c r="F170" i="1"/>
  <c r="F169" i="1" s="1"/>
  <c r="F172" i="1"/>
  <c r="F174" i="1"/>
  <c r="F184" i="1"/>
  <c r="F183" i="1"/>
  <c r="F190" i="1"/>
  <c r="F193" i="1"/>
  <c r="F195" i="1"/>
  <c r="F189" i="1" s="1"/>
  <c r="F197" i="1"/>
  <c r="F200" i="1"/>
  <c r="F202" i="1"/>
  <c r="F199" i="1" s="1"/>
  <c r="F204" i="1"/>
  <c r="F207" i="1"/>
  <c r="F210" i="1"/>
  <c r="F212" i="1"/>
  <c r="F214" i="1"/>
  <c r="F226" i="1"/>
  <c r="F228" i="1"/>
  <c r="F225" i="1"/>
  <c r="F220" i="1"/>
  <c r="F222" i="1"/>
  <c r="F219" i="1"/>
  <c r="F231" i="1"/>
  <c r="F230" i="1" s="1"/>
  <c r="F233" i="1"/>
  <c r="F235" i="1"/>
  <c r="F238" i="1"/>
  <c r="F177" i="1"/>
  <c r="F179" i="1"/>
  <c r="F181" i="1"/>
  <c r="F176" i="1"/>
  <c r="F217" i="1"/>
  <c r="F216" i="1" s="1"/>
  <c r="F187" i="1"/>
  <c r="F186" i="1"/>
  <c r="F240" i="1"/>
  <c r="F242" i="1"/>
  <c r="F250" i="1"/>
  <c r="F275" i="1"/>
  <c r="F245" i="1"/>
  <c r="F280" i="1"/>
  <c r="F277" i="1" s="1"/>
  <c r="F335" i="1"/>
  <c r="F337" i="1"/>
  <c r="F339" i="1"/>
  <c r="F349" i="1"/>
  <c r="F348" i="1" s="1"/>
  <c r="F352" i="1"/>
  <c r="F354" i="1"/>
  <c r="F359" i="1"/>
  <c r="F358" i="1" s="1"/>
  <c r="F356" i="1" s="1"/>
  <c r="F364" i="1"/>
  <c r="F361" i="1"/>
  <c r="F369" i="1"/>
  <c r="F371" i="1"/>
  <c r="F366" i="1"/>
  <c r="F377" i="1"/>
  <c r="F394" i="1"/>
  <c r="F399" i="1"/>
  <c r="F404" i="1"/>
  <c r="F412" i="1"/>
  <c r="F425" i="1"/>
  <c r="F422" i="1" s="1"/>
  <c r="F430" i="1"/>
  <c r="F427" i="1"/>
  <c r="F429" i="1" s="1"/>
  <c r="F435" i="1"/>
  <c r="F432" i="1" s="1"/>
  <c r="F437" i="1"/>
  <c r="F439" i="1"/>
  <c r="F442" i="1"/>
  <c r="F441" i="1" s="1"/>
  <c r="F445" i="1"/>
  <c r="F456" i="1"/>
  <c r="F458" i="1"/>
  <c r="F463" i="1"/>
  <c r="F465" i="1"/>
  <c r="F450" i="1"/>
  <c r="F470" i="1"/>
  <c r="F467" i="1" s="1"/>
  <c r="F475" i="1"/>
  <c r="F472" i="1" s="1"/>
  <c r="F477" i="1"/>
  <c r="F479" i="1"/>
  <c r="F484" i="1"/>
  <c r="F481" i="1"/>
  <c r="F490" i="1"/>
  <c r="F486" i="1" s="1"/>
  <c r="F509" i="1"/>
  <c r="F511" i="1"/>
  <c r="F505" i="1" s="1"/>
  <c r="F514" i="1"/>
  <c r="F516" i="1"/>
  <c r="F522" i="1"/>
  <c r="F519" i="1" s="1"/>
  <c r="F546" i="1"/>
  <c r="F540" i="1" s="1"/>
  <c r="F548" i="1"/>
  <c r="F585" i="1"/>
  <c r="F587" i="1"/>
  <c r="F607" i="1"/>
  <c r="F605" i="1"/>
  <c r="F612" i="1"/>
  <c r="F609" i="1" s="1"/>
  <c r="F617" i="1"/>
  <c r="F619" i="1"/>
  <c r="F614" i="1"/>
  <c r="F626" i="1"/>
  <c r="F629" i="1"/>
  <c r="F631" i="1"/>
  <c r="F621" i="1"/>
  <c r="F640" i="1"/>
  <c r="F642" i="1"/>
  <c r="F634" i="1"/>
  <c r="F652" i="1"/>
  <c r="F656" i="1"/>
  <c r="F654" i="1" s="1"/>
  <c r="F672" i="1"/>
  <c r="F702" i="1"/>
  <c r="F713" i="1"/>
  <c r="F715" i="1"/>
  <c r="F730" i="1"/>
  <c r="F733" i="1"/>
  <c r="F744" i="1"/>
  <c r="F754" i="1"/>
  <c r="F764" i="1"/>
  <c r="F775" i="1"/>
  <c r="F786" i="1"/>
  <c r="F784" i="1" s="1"/>
  <c r="F788" i="1"/>
  <c r="F798" i="1"/>
  <c r="F792" i="1" s="1"/>
  <c r="F806" i="1"/>
  <c r="F815" i="1"/>
  <c r="F817" i="1"/>
  <c r="F821" i="1"/>
  <c r="F825" i="1"/>
  <c r="F810" i="1"/>
  <c r="F834" i="1"/>
  <c r="F837" i="1"/>
  <c r="F836" i="1"/>
  <c r="F841" i="1"/>
  <c r="F840" i="1" s="1"/>
  <c r="F845" i="1"/>
  <c r="F844" i="1"/>
  <c r="F848" i="1"/>
  <c r="F857" i="1"/>
  <c r="F859" i="1"/>
  <c r="F851" i="1"/>
  <c r="F869" i="1"/>
  <c r="F871" i="1"/>
  <c r="F863" i="1"/>
  <c r="F298" i="1"/>
  <c r="F301" i="1"/>
  <c r="F296" i="1"/>
  <c r="F32" i="1"/>
  <c r="F29" i="1"/>
  <c r="F17" i="1"/>
  <c r="F20" i="1"/>
  <c r="F22" i="1"/>
  <c r="F39" i="1"/>
  <c r="F42" i="1"/>
  <c r="F646" i="1" l="1"/>
  <c r="F879" i="1"/>
  <c r="F880" i="1"/>
  <c r="F373" i="1"/>
  <c r="F342" i="1"/>
  <c r="F828" i="1"/>
  <c r="F165" i="1"/>
  <c r="F878" i="1"/>
  <c r="H528" i="1"/>
  <c r="I528" i="1" s="1"/>
  <c r="I538" i="1"/>
  <c r="I293" i="1"/>
  <c r="I75" i="1"/>
  <c r="H70" i="1"/>
  <c r="I70" i="1" s="1"/>
  <c r="F659" i="1"/>
  <c r="I484" i="1"/>
  <c r="I375" i="1"/>
  <c r="H784" i="1"/>
  <c r="I784" i="1" s="1"/>
  <c r="I786" i="1"/>
  <c r="G758" i="1"/>
  <c r="I766" i="1"/>
  <c r="G634" i="1"/>
  <c r="I634" i="1" s="1"/>
  <c r="I526" i="1"/>
  <c r="H422" i="1"/>
  <c r="I422" i="1" s="1"/>
  <c r="I425" i="1"/>
  <c r="H356" i="1"/>
  <c r="I356" i="1" s="1"/>
  <c r="I358" i="1"/>
  <c r="I27" i="1"/>
  <c r="F766" i="1"/>
  <c r="F758" i="1" s="1"/>
  <c r="F746" i="1"/>
  <c r="F738" i="1" s="1"/>
  <c r="F530" i="1"/>
  <c r="F524" i="1" s="1"/>
  <c r="F331" i="1"/>
  <c r="F327" i="1" s="1"/>
  <c r="F330" i="1" s="1"/>
  <c r="I845" i="1"/>
  <c r="I834" i="1"/>
  <c r="G800" i="1"/>
  <c r="G793" i="1"/>
  <c r="I793" i="1" s="1"/>
  <c r="I801" i="1"/>
  <c r="G746" i="1"/>
  <c r="G738" i="1" s="1"/>
  <c r="I738" i="1" s="1"/>
  <c r="G742" i="1"/>
  <c r="I742" i="1" s="1"/>
  <c r="H715" i="1"/>
  <c r="G715" i="1"/>
  <c r="G709" i="1"/>
  <c r="H647" i="1"/>
  <c r="I647" i="1" s="1"/>
  <c r="I561" i="1"/>
  <c r="H560" i="1"/>
  <c r="I560" i="1" s="1"/>
  <c r="H544" i="1"/>
  <c r="G519" i="1"/>
  <c r="I519" i="1" s="1"/>
  <c r="I522" i="1"/>
  <c r="I177" i="1"/>
  <c r="H176" i="1"/>
  <c r="H130" i="1"/>
  <c r="I130" i="1" s="1"/>
  <c r="H123" i="1"/>
  <c r="I123" i="1" s="1"/>
  <c r="I132" i="1"/>
  <c r="G878" i="1"/>
  <c r="H77" i="1"/>
  <c r="I77" i="1" s="1"/>
  <c r="I80" i="1"/>
  <c r="G587" i="1"/>
  <c r="I587" i="1" s="1"/>
  <c r="I589" i="1"/>
  <c r="G450" i="1"/>
  <c r="I450" i="1" s="1"/>
  <c r="I458" i="1"/>
  <c r="I377" i="1"/>
  <c r="G373" i="1"/>
  <c r="G342" i="1" s="1"/>
  <c r="I17" i="1"/>
  <c r="F11" i="1"/>
  <c r="I49" i="1"/>
  <c r="G659" i="1"/>
  <c r="G647" i="1"/>
  <c r="G487" i="1"/>
  <c r="I487" i="1" s="1"/>
  <c r="G490" i="1"/>
  <c r="G486" i="1" s="1"/>
  <c r="I486" i="1" s="1"/>
  <c r="H412" i="1"/>
  <c r="I412" i="1" s="1"/>
  <c r="I413" i="1"/>
  <c r="H219" i="1"/>
  <c r="I219" i="1" s="1"/>
  <c r="I220" i="1"/>
  <c r="I107" i="1"/>
  <c r="I11" i="1"/>
  <c r="I871" i="1"/>
  <c r="I660" i="1"/>
  <c r="I492" i="1"/>
  <c r="I371" i="1"/>
  <c r="I147" i="1"/>
  <c r="F291" i="1"/>
  <c r="F288" i="1" s="1"/>
  <c r="F283" i="1" s="1"/>
  <c r="H880" i="1"/>
  <c r="I746" i="1"/>
  <c r="H709" i="1"/>
  <c r="I709" i="1" s="1"/>
  <c r="H540" i="1"/>
  <c r="I585" i="1"/>
  <c r="G528" i="1"/>
  <c r="G530" i="1"/>
  <c r="G524" i="1" s="1"/>
  <c r="I346" i="1"/>
  <c r="H374" i="1"/>
  <c r="G284" i="1"/>
  <c r="I284" i="1" s="1"/>
  <c r="I289" i="1"/>
  <c r="H303" i="1"/>
  <c r="H304" i="1"/>
  <c r="I245" i="1"/>
  <c r="G245" i="1"/>
  <c r="I250" i="1"/>
  <c r="G199" i="1"/>
  <c r="I199" i="1" s="1"/>
  <c r="I153" i="1"/>
  <c r="H149" i="1"/>
  <c r="I149" i="1" s="1"/>
  <c r="F290" i="1"/>
  <c r="F286" i="1" s="1"/>
  <c r="F282" i="1" s="1"/>
  <c r="H758" i="1"/>
  <c r="H530" i="1"/>
  <c r="G472" i="1"/>
  <c r="H373" i="1"/>
  <c r="G344" i="1"/>
  <c r="G327" i="1"/>
  <c r="G330" i="1" s="1"/>
  <c r="I225" i="1"/>
  <c r="G169" i="1"/>
  <c r="I169" i="1" s="1"/>
  <c r="I170" i="1"/>
  <c r="G135" i="1"/>
  <c r="I127" i="1"/>
  <c r="H121" i="1"/>
  <c r="G121" i="1"/>
  <c r="G86" i="1"/>
  <c r="I86" i="1" s="1"/>
  <c r="I63" i="1"/>
  <c r="H881" i="1"/>
  <c r="I881" i="1" s="1"/>
  <c r="I15" i="1"/>
  <c r="G863" i="1"/>
  <c r="I863" i="1" s="1"/>
  <c r="G723" i="1"/>
  <c r="I723" i="1" s="1"/>
  <c r="H646" i="1"/>
  <c r="G672" i="1"/>
  <c r="I672" i="1" s="1"/>
  <c r="G544" i="1"/>
  <c r="G543" i="1"/>
  <c r="I543" i="1" s="1"/>
  <c r="H505" i="1"/>
  <c r="G505" i="1"/>
  <c r="H472" i="1"/>
  <c r="H327" i="1"/>
  <c r="G303" i="1"/>
  <c r="G290" i="1" s="1"/>
  <c r="G286" i="1" s="1"/>
  <c r="G282" i="1" s="1"/>
  <c r="G304" i="1"/>
  <c r="G291" i="1" s="1"/>
  <c r="G288" i="1" s="1"/>
  <c r="G283" i="1" s="1"/>
  <c r="H189" i="1"/>
  <c r="I189" i="1" s="1"/>
  <c r="H135" i="1"/>
  <c r="I138" i="1"/>
  <c r="G105" i="1"/>
  <c r="I105" i="1" s="1"/>
  <c r="I68" i="1"/>
  <c r="H291" i="1" l="1"/>
  <c r="I304" i="1"/>
  <c r="F876" i="1"/>
  <c r="H342" i="1"/>
  <c r="I342" i="1" s="1"/>
  <c r="G880" i="1"/>
  <c r="I121" i="1"/>
  <c r="G707" i="1"/>
  <c r="I303" i="1"/>
  <c r="I880" i="1"/>
  <c r="H878" i="1"/>
  <c r="I544" i="1"/>
  <c r="H290" i="1"/>
  <c r="F168" i="1"/>
  <c r="F160" i="1"/>
  <c r="F9" i="1" s="1"/>
  <c r="G646" i="1"/>
  <c r="I659" i="1"/>
  <c r="H165" i="1"/>
  <c r="I176" i="1"/>
  <c r="H707" i="1"/>
  <c r="I715" i="1"/>
  <c r="I135" i="1"/>
  <c r="H330" i="1"/>
  <c r="I330" i="1" s="1"/>
  <c r="I327" i="1"/>
  <c r="I505" i="1"/>
  <c r="I646" i="1"/>
  <c r="H524" i="1"/>
  <c r="I524" i="1" s="1"/>
  <c r="I530" i="1"/>
  <c r="G165" i="1"/>
  <c r="H344" i="1"/>
  <c r="I344" i="1" s="1"/>
  <c r="I374" i="1"/>
  <c r="G792" i="1"/>
  <c r="I792" i="1" s="1"/>
  <c r="I800" i="1"/>
  <c r="G540" i="1"/>
  <c r="I540" i="1" s="1"/>
  <c r="G879" i="1"/>
  <c r="G876" i="1" s="1"/>
  <c r="I472" i="1"/>
  <c r="I373" i="1"/>
  <c r="I758" i="1"/>
  <c r="I490" i="1"/>
  <c r="I165" i="1" l="1"/>
  <c r="H160" i="1"/>
  <c r="H168" i="1"/>
  <c r="I168" i="1" s="1"/>
  <c r="I878" i="1"/>
  <c r="G168" i="1"/>
  <c r="G160" i="1"/>
  <c r="G9" i="1" s="1"/>
  <c r="H286" i="1"/>
  <c r="I290" i="1"/>
  <c r="H288" i="1"/>
  <c r="I291" i="1"/>
  <c r="I707" i="1"/>
  <c r="H282" i="1" l="1"/>
  <c r="I282" i="1" s="1"/>
  <c r="I286" i="1"/>
  <c r="H283" i="1"/>
  <c r="I288" i="1"/>
  <c r="I160" i="1"/>
  <c r="H9" i="1"/>
  <c r="I9" i="1" s="1"/>
  <c r="I283" i="1" l="1"/>
  <c r="H879" i="1"/>
  <c r="I879" i="1" l="1"/>
  <c r="H876" i="1"/>
  <c r="I876" i="1" s="1"/>
</calcChain>
</file>

<file path=xl/sharedStrings.xml><?xml version="1.0" encoding="utf-8"?>
<sst xmlns="http://schemas.openxmlformats.org/spreadsheetml/2006/main" count="1381" uniqueCount="402">
  <si>
    <t xml:space="preserve">ՀՀ ՄԻՋԱԶԳԱՅԻՆ ՏՆՏԵՍԱԿԱՆ ԻՆՏԵԳՐՄԱՆ և ԲԱՐԵՓՈԽՈՒՄՆԵՐԻ ՆԱԽԱՐԱՐՈՒԹՅՈՒՆ </t>
  </si>
  <si>
    <t>Հայոց ցեղասպանության 100-րդ տարելիցին նվիրված ուսումնական քարտեզների ձևավորման և կազմման աշխատանքներ</t>
  </si>
  <si>
    <t>գ. Նոյակերտի միջնակարգ դպրոցի խոհանոցային սրահի հիմնանորոգում</t>
  </si>
  <si>
    <t>Արմաշ համայնքի  մանկապարտեզի խոհանոցային հատվածի հիմնանորոգում</t>
  </si>
  <si>
    <t xml:space="preserve">Արմաշ համայնքի  միջնակարգ դպրոցի մասնաշենքերը կապող տաք անցումի պատուհանների փոխարինման և ներքին հարդարման աշխատանքների իրականացում </t>
  </si>
  <si>
    <t>Ուրցաձոր համայնքի միջնակարգ դպրոցի մուտքը տանող մայթերի և ճանապարհի բարեկարգում</t>
  </si>
  <si>
    <t>Զորակ համայնքի դպրոցի ուսումնական մասնաշենքի պատուհանների փոխարինում</t>
  </si>
  <si>
    <t xml:space="preserve">Դարակերտ համայնքի դպրոցի ուսումնական մասնաշենքի հիմքերի ուժեղացում </t>
  </si>
  <si>
    <t>Արարատի թիվ 1 միջնակարգ դպրոցի խոհանոցի վերանորոգում</t>
  </si>
  <si>
    <t>Խաչփառ համայնքի  դպրոցի մարզադահլիճի հիմնանորոգում, դահլիճի և հանդիսությունների սրահի արտաքին պատուհանների փոխարինում</t>
  </si>
  <si>
    <t>Դեզձուտի համայնքի դպրոցի սանհանգույցի և սեպտիկ հորի կառուցում</t>
  </si>
  <si>
    <t>Դեզձուտ համայնքի դպրոցի սանհանգույցի և սեպտիկ հորի կառուցում</t>
  </si>
  <si>
    <t>Նիզամի համայնքի դպրոցի պատուհանների, դռների փոխարինում և հատակների վերանորոգում</t>
  </si>
  <si>
    <t>Արտաշատ քաղաքի Իսակովի փողոցի թիվ 83,105, Օրբելի փողոցի թիվ 91,92 բնակելի շենքեր տանող ճանապարհի և հարակից բակերի ասֆալտապատման աշխատանքներ</t>
  </si>
  <si>
    <t>Ավշար-Նոյակերտ մարզային նշանակության ավտոճանապարհի ասֆալտապատում</t>
  </si>
  <si>
    <t>Արտաշատ քաղաքի Գոլեցյան փողոցի ասֆալտապատում</t>
  </si>
  <si>
    <t>Արտաշատ քաղաքի Աբովյան փողոցի ասֆալտապատում</t>
  </si>
  <si>
    <t xml:space="preserve">Վեդի քաղաքի Թումանյան փողոցի լայնացում թիվ 15 շենքի մոտ և Կասյան, Գայի, Արարատյան անցուղի փողոցներով թիվ 2 դպրոցի մոտեցումների երթևեկելի մասի վերանորոգում </t>
  </si>
  <si>
    <t>ՀՀ Ազգային ժողովի աշխատակազմի կարողությունների զարգացում</t>
  </si>
  <si>
    <t xml:space="preserve">Վարչական օբյեկտների հիմնանորոգում      </t>
  </si>
  <si>
    <t>գ. Մարտունի, Կարմիր Եղցի (Հին Գետիկի վանք)</t>
  </si>
  <si>
    <t>1. Թունելների հիմնանորոգում</t>
  </si>
  <si>
    <t>ՀՀ տարածքային կառավարման եվ արտակարգ իրավիճակների նախարարության նոր համալիրի վերակառուցման աշխատանքներ</t>
  </si>
  <si>
    <t>Գործադիր իշխանության, պետական կառավարման հանրապետական և տարածքային կառավարման մարմինների կարողությունների զարգացում (նախարարությունների աշխատակազմերի  մասով)</t>
  </si>
  <si>
    <t>Պետական ծառայողներին մատչելի բնակարաններով ապահովման ծրագիր</t>
  </si>
  <si>
    <t>ք. Էջմիածին քաղաքի նոր  մարզադպրոցի կառուցում</t>
  </si>
  <si>
    <t>Երևանի թիվ 22 հիմնական դպրոցի հիմնանորոգում</t>
  </si>
  <si>
    <t>Հավելված N 1</t>
  </si>
  <si>
    <t>Աղյուսակ N 13</t>
  </si>
  <si>
    <t>Հաշվետվություն</t>
  </si>
  <si>
    <t>Հազար դրամ</t>
  </si>
  <si>
    <t>Բաժին</t>
  </si>
  <si>
    <t>Խումբ</t>
  </si>
  <si>
    <t>1.4 Այլ ճանապարհներ</t>
  </si>
  <si>
    <t>-ոչ ֆինանսական ակտիվների գծով այլ ծախսեր</t>
  </si>
  <si>
    <t>Դաս</t>
  </si>
  <si>
    <t>Ծրագիր</t>
  </si>
  <si>
    <t xml:space="preserve">ՀՀ հատուկ քննչական ծառայության պահուստային ֆոնդ                                  </t>
  </si>
  <si>
    <t>ՀՀ տարածքային կառավարման եվ արտակարգ իրավիճակների նախարարություն</t>
  </si>
  <si>
    <t>Փրկարար ծառայության համակարգի ստորաբաժանումների պահպանում</t>
  </si>
  <si>
    <t>Նյութական ռեսուրսների ՀՀ պետական պահուստի ձևավորում և պահպանում</t>
  </si>
  <si>
    <t>Պետական պահուստի նյութական արժեքների թարմացման, փոխարինման, փոխառման և ապաամրագրման գործառնությունների իրականացում</t>
  </si>
  <si>
    <t>&lt;&lt;Տուբերկուլյոզի դեմ պայքարի ազգային ծրագրի ուժեղացում և դեղակայուն տուբերկուլյոզի  կառավարման ընդլայնում&gt;&gt; դրամաշնորհային ծրագիր (արտաբյուջետային միջոցների հաշվին)</t>
  </si>
  <si>
    <t>«Էլեկտրոնային մոնիթորինգի սարքավորումների փորձարկում քրեակատարողական հիմնարկների պիլոտային ստորաբաժանումներում» դրամաշնորհային ծրագիր</t>
  </si>
  <si>
    <t>Տոհմային երինջների ձեռքբերում</t>
  </si>
  <si>
    <t>Հարկային ծառայության մարմնի համակարգի և մաքսային ծառայության նյութական խրախուսման և համակարգի զարգացման ֆոնդ</t>
  </si>
  <si>
    <t>Աշխատանքի միջազգային կազմակերպության և ՄաստերՔարդ հիմնադրամի «Work4Youth» ծրագիր</t>
  </si>
  <si>
    <t>2015թ. Հայաստանի ժողովրդագրության և առողջության հարցերի հետազոտություն</t>
  </si>
  <si>
    <t>Գյուղատնտեսական համատարած հաշվառման անցկացման համար ԱՄՆ-ի միջազգային զարգացման գործակալության կողմից տրամադրվող դրամաշնորհային ծրագիր</t>
  </si>
  <si>
    <t>28</t>
  </si>
  <si>
    <t>Արփա-Սևան N 2 թունելում առանձին վթարային հատվածների հիմնանորոգման համար նախագծանախահաշվային     փաստաթղթերի կազմման աշխատանքներ</t>
  </si>
  <si>
    <t>ՀՀ ԿԱՌԱՎԱՐՈՒԹՅԱՆՆ ԱՌԸՆԹԵՐ ՔԱՂԱՔԱՑԻԱԿԱՆ ԱՎԻԱՑԻԱՅԻ ԳԼԽԱՎՈՐ ՎԱՐՉՈՒԹՅՈՒՆ</t>
  </si>
  <si>
    <t>Գործադիր իշխանության, պետական կառավարման հանրապետական և տարածքային կառավարման մարմինների պահպանում արտաբյուջետային միջոցների հաշվին</t>
  </si>
  <si>
    <t>ՀՀ քննչական կոմիտեի պահուստային ֆոնդ</t>
  </si>
  <si>
    <t xml:space="preserve"> Ծրագրերի և կատարողների անվանումները  </t>
  </si>
  <si>
    <t>Տարեկան պլան*</t>
  </si>
  <si>
    <t>Տարեկան ճշտված պլան**</t>
  </si>
  <si>
    <t xml:space="preserve">Փաստ                                                                                                                                                                                                    </t>
  </si>
  <si>
    <t xml:space="preserve">Կատարման % ճշտված պլանի նկատմամբ                                                                                                                                                                        </t>
  </si>
  <si>
    <t xml:space="preserve">ԸՆԴԱՄԵՆԸ </t>
  </si>
  <si>
    <t xml:space="preserve"> ՀՀ ՆԱԽԱԳԱՀԻ ԱՇԽԱՏԱԿԱԶՄ </t>
  </si>
  <si>
    <t xml:space="preserve">  -շենքերի և շինությունների շինարարություն </t>
  </si>
  <si>
    <t xml:space="preserve">  -շենքերի և շինությունների կապիտալ վերանորոգում </t>
  </si>
  <si>
    <t xml:space="preserve">  -ոչ ֆինանսական ակտիվների գծով այլ ծախսեր </t>
  </si>
  <si>
    <t>01</t>
  </si>
  <si>
    <t>06</t>
  </si>
  <si>
    <t>Վարչական օբյեկտների շինարարություն</t>
  </si>
  <si>
    <t>07</t>
  </si>
  <si>
    <t xml:space="preserve">Վարչական օբյեկտների հիմնանորոգում </t>
  </si>
  <si>
    <t>11</t>
  </si>
  <si>
    <t>ՀՀ կառավարության պահուստային ֆոնդ</t>
  </si>
  <si>
    <t>ՀՀ ԱԶԳԱՅԻՆ ԺՈՂՈՎ</t>
  </si>
  <si>
    <t xml:space="preserve"> -նախագծահետազոտական,  գեոդեզիա-քարտեզագրական աշխատանքներ</t>
  </si>
  <si>
    <t>Վարչական օբյեկտների հիմնանորոգում</t>
  </si>
  <si>
    <t>ՀՀ  ԿԱՌԱՎԱՐՈՒԹՅԱՆ  ԱՇԽԱՏԱԿԱԶՄ</t>
  </si>
  <si>
    <t xml:space="preserve">Վարչական օբյեկտների հիմնանորոգում                                                          </t>
  </si>
  <si>
    <t>ՀՀ ՍԱՀՄԱՆԱԴՐԱԿԱՆ ԴԱՏԱՐԱՆ</t>
  </si>
  <si>
    <t>03</t>
  </si>
  <si>
    <t>08</t>
  </si>
  <si>
    <t>ՀՀ ԱՐԴԱՐԱԴԱՏՈՒԹՅԱՆ ՆԱԽԱՐԱՐՈՒԹՅՈՒՆ</t>
  </si>
  <si>
    <t>Գործադիր իշխանության, պետական կառավարման հանրապետական և տարածքային կառավարման մարմինների կարողությունների զարգացում (նախարարությունների աշխատակազմների մասով)</t>
  </si>
  <si>
    <t>05</t>
  </si>
  <si>
    <t xml:space="preserve">  Քրեակատարողական համակարգի պահպանում</t>
  </si>
  <si>
    <t xml:space="preserve">  -շենքերի և շինությունների շինարարություն, որից</t>
  </si>
  <si>
    <t>&lt;&lt;Արմավիր&gt;&gt; նոր քրեակատարողական հիմնարկի կառուցում</t>
  </si>
  <si>
    <t>ՀՀ  ԱՐՏԱՔԻՆ ԳՈՐԾԵՐԻ ՆԱԽԱՐԱՐՈՒԹՅՈՒՆ</t>
  </si>
  <si>
    <t>09</t>
  </si>
  <si>
    <t xml:space="preserve"> Դեսպանության շենքերի գնում </t>
  </si>
  <si>
    <t>ՀՀ ԱՌՈՂՋԱՊԱՀՈՒԹՅԱՆ  ՆԱԽԱՐԱՐՈՒԹՅՈՒՆ</t>
  </si>
  <si>
    <t xml:space="preserve">  -նախագծահետազոտական,  գեոդեզիա-քարտեզագրական աշխատանքներ </t>
  </si>
  <si>
    <t>04</t>
  </si>
  <si>
    <t>02</t>
  </si>
  <si>
    <t>ՀՀ  ԳՅՈՒՂԱՏՆՏԵՍՈՒԹՅԱՆ ՆԱԽԱՐԱՐՈՒԹՅՈՒՆ</t>
  </si>
  <si>
    <t>Կոլեկտրոդրենաժային ցանցի մաքրում և ընթացիկ նորոգում</t>
  </si>
  <si>
    <t>Ոռոգման համակարգերի հիմնանորոգում</t>
  </si>
  <si>
    <t>այդ թվում`</t>
  </si>
  <si>
    <t>ՀՀ ԿՐԹՈՒԹՅԱՆ ԵՎ ԳԻՏՈՒԹՅԱՆ  ՆԱԽԱՐԱՐՈՒԹՅՈՒՆ</t>
  </si>
  <si>
    <t>ՀՀ ՄՇԱԿՈՒՅԹԻ ՆԱԽԱՐԱՐՈՒԹՅՈՒՆ</t>
  </si>
  <si>
    <t>որից`</t>
  </si>
  <si>
    <t>ՀՀ Արագածոտնի մարզ</t>
  </si>
  <si>
    <t>գ. Ոսկեվազ Սբ. Հովհաննես եկեղեցի</t>
  </si>
  <si>
    <t>գ. Իրինդ Սբ. Աստվածածին եկեղեցի</t>
  </si>
  <si>
    <t>ՀՀ Լոռու մարզ</t>
  </si>
  <si>
    <t>գ. Քոբեր ե/կայարան Քոբայրավանք</t>
  </si>
  <si>
    <t>գ.Լոռի Բերդ &lt;&lt;Լոռի բերդ&gt;&gt; ամրոց</t>
  </si>
  <si>
    <t>ՀՀ Վայոց ձորի մարզ</t>
  </si>
  <si>
    <t>գ. Խաչիկ Քարկոփի վանք</t>
  </si>
  <si>
    <t>ՀՀ Կոտայքի մարզ</t>
  </si>
  <si>
    <t>ՀՀ Սյունիքի մարզ</t>
  </si>
  <si>
    <t>ՀՀ Տավուշի  մարզ</t>
  </si>
  <si>
    <t>Հուշարձանների հրատապ ուսումնասիրում, ամրակայում, վերականգնում</t>
  </si>
  <si>
    <t>ՀՀ ԷԿՈՆՈՄԻԿԱՅԻ ՆԱԽԱՐԱՐՈՒԹՅՈՒՆ</t>
  </si>
  <si>
    <t xml:space="preserve"> Գործադիր իշխանության, պետական կառավարման հանրապետական և տարածքային կառավարման մարմինների կարողությունների զարգացում (նախարարությունների աշխատակազմների մասով)</t>
  </si>
  <si>
    <t xml:space="preserve">ՀՀ  ՏՐԱՆՍՊՈՐՏԻ ԵՎ ԿԱՊԻ  ՆԱԽԱՐԱՐՈՒԹՅՈՒՆ      </t>
  </si>
  <si>
    <t>1. Ճանապարհների հիմնանորոգում,</t>
  </si>
  <si>
    <t>1.1 Միջպետական նշանակության ա/ճանապարհներ,</t>
  </si>
  <si>
    <t xml:space="preserve"> այդ թվում`</t>
  </si>
  <si>
    <t>ՀՀ ՔԱՂԱՔԱՇԻՆՈՒԹՅԱՆ ՆԱԽԱՐԱՐՈՒԹՅՈՒՆ</t>
  </si>
  <si>
    <t>Երևան քաղաք</t>
  </si>
  <si>
    <t>ՀՀ Արարատի մարզ</t>
  </si>
  <si>
    <t>ՀՀ Արմավիրի մարզ</t>
  </si>
  <si>
    <t>ՀՀ Տավուշի մարզ</t>
  </si>
  <si>
    <t>ՀՀ Գեղարքունիքի մարզ</t>
  </si>
  <si>
    <t>ՀՀ Շիրակի մարզ</t>
  </si>
  <si>
    <t xml:space="preserve">  Կրթական օբյեկտների հիմնանորոգում</t>
  </si>
  <si>
    <t xml:space="preserve"> Միջին մասնագիտական ուսումնական հաստատությունների հիմնանորոգում</t>
  </si>
  <si>
    <t xml:space="preserve"> Մարզական օբյեկտների շինարարություն</t>
  </si>
  <si>
    <t xml:space="preserve"> Մարզական օբյեկտների հիմնանորոգում</t>
  </si>
  <si>
    <t>10</t>
  </si>
  <si>
    <t>ՀՀ ԱՇԽԱՏԱՆՔԻ ԵՎ ՍՈՑԻԱԼԱԿԱՆ ՀԱՐՑԵՐԻ ՆԱԽԱՐԱՐՈԻԹՅՈՒՆ</t>
  </si>
  <si>
    <t>Հաշմանդամներին սայլակներով և լսողական սարքերով ապահովում</t>
  </si>
  <si>
    <t>ՀՀ ԿԱՌԱՎԱՐՈՒԹՅԱՆՆ ԱՌԸՆԹԵՐ ԱՆՇԱՐԺ ԳՈՒՅՔԻ ԿԱԴԱՍՏՐԻ ՊԵՏԱԿԱՆ ԿՈՄԻՏԵ</t>
  </si>
  <si>
    <t>ՀՀ կառավարությանն առընթեր անշարժ գույքի կադաստրի պետական կոմիտեի ստորաբաժանումների կողմից մատուցվող ծառայություններից ստացվող եկամուտների հաշվին կոմիտեի համակարգի կարողությունների զարգացում</t>
  </si>
  <si>
    <t>ՀՀ ԿԱՌԱՎԱՐՈՒԹՅԱՆՆ ԱՌԸՆԹԵՐ ՈՍՏԻԿԱՆՈՒԹՅՈՒՆ</t>
  </si>
  <si>
    <t>ՀՀ ԿԱՌԱՎԱՐՈՒԹՅԱՆՆ ԱՌԸՆԹԵՐ ԱԶԳԱՅԻՆ ԱՆՎՏԱՆԳՈՒԹՅԱՆ ԾԱՌԱՅՈՒԹՅՈՒՆ</t>
  </si>
  <si>
    <t xml:space="preserve"> Ազգային անվտանգության ապահովում</t>
  </si>
  <si>
    <t>ՀՀ ՊԱՇՏՊԱՆՈՒԹՅԱՆ ՆԱԽԱՐԱՐՈՒԹՅՈՒՆ</t>
  </si>
  <si>
    <t xml:space="preserve">  Ռազմական կարիքների բավարարում</t>
  </si>
  <si>
    <t>ՀՀ ԱՐԱԳԱԾՈՏՆԻ ՄԱՐԶՊԵՏԱՐԱՆ</t>
  </si>
  <si>
    <t xml:space="preserve"> Կրթական օբյեկտների հիմնանորոգում</t>
  </si>
  <si>
    <t>ՀՀ ԱՐԱՐԱՏԻ ՄԱՐԶՊԵՏԱՐԱՆ</t>
  </si>
  <si>
    <t>ՀՀ ԱՐՄԱՎԻՐԻ ՄԱՐԶՊԵՏԱՐԱՆ</t>
  </si>
  <si>
    <t>ՀՀ ԳԵՂԱՐՔՈՒՆԻՔԻ ՄԱՐԶՊԵՏԱՐԱՆ</t>
  </si>
  <si>
    <t>ՀՀ ԼՈՌՈՒ ՄԱՐԶՊԵՏԱՐԱՆ</t>
  </si>
  <si>
    <t>ՀՀ ՇԻՐԱԿԻ ՄԱՐԶՊԵՏԱՐԱՆ</t>
  </si>
  <si>
    <t>ՀՀ ՏԱՎՈՒՇԻ ՄԱՐԶՊԵՏԱՐԱՆ</t>
  </si>
  <si>
    <t>ՀՀ ՎԱՅՈՑ ՁՈՐԻ ՄԱՐԶՊԵՏԱՐԱՆ</t>
  </si>
  <si>
    <t>ՀՀ ԿՈՏԱՅՔԻ ՄԱՐԶՊԵՏԱՐԱՆ</t>
  </si>
  <si>
    <t>ՀՀ ՍՅՈՒՆԻՔԻ ՄԱՐԶՊԵՏԱՐԱՆ</t>
  </si>
  <si>
    <t xml:space="preserve"> Գործադիր իշխանության, պետական կառավարման հանրապետական և տարածքային կառավարման մարմինների կարողությունների զարգացում</t>
  </si>
  <si>
    <t>ՀՀ ԴԱՏԱԿԱՆ ԴԵՊԱՐՏԱՄԵՆՏ</t>
  </si>
  <si>
    <t>ՀՀ դատարանների պահուստային ֆոնդ</t>
  </si>
  <si>
    <t>ՀՀ ՖԻՆԱՆՍՆԵՐԻ ՆԱԽԱՐԱՐՈՒԹՅՈՒՆ</t>
  </si>
  <si>
    <t>ՀՀ ԿԱՌԱՎԱՐՈՒԹՅԱՆՆ ԱՌԸՆԹԵՐ ՊԵՏԱԿԱՆ ԳՈՒՅՔԻ ԿԱՌԱՎԱՐՄԱՆ ՎԱՐՉՈՒԹՅՈՒՆ</t>
  </si>
  <si>
    <t>ՀՀ ԱԶԳԱՅԻՆ ՎԻՃԱԿԱԳՐԱԿԱՆ ԾԱՌԱՅՈՒԹՅՈՒՆ</t>
  </si>
  <si>
    <t>ՀՀ ԳՅՈՒՂԱՏՆՏԵՍՈՒԹՅԱՆ ՆԱԽԱՐԱՐՈՒԹՅԱՆ ՍՆՆԴԱՄԹԵՐՔԻ ԱՆՎՏԱՆԳՈՒԹՅԱՆ  ՊԵՏԱԿԱՆ ԾԱՌԱՅՈՒԹՅՈՒՆ</t>
  </si>
  <si>
    <t>*</t>
  </si>
  <si>
    <t>**</t>
  </si>
  <si>
    <t>Մեծ Մասրիկի միջնակարգ դպրոցի վերանորոգում</t>
  </si>
  <si>
    <t>Ներառված են  ՀՀ կառավարությանն առընթեր անշարժ գույքի կադաստրի պետական կոմիտեի ստորաբաժանումների կողմից  մատուցվող ծառայություններից ստացվող եկամուտների հաշվին կոմիտեի համակարգի գծով իրականացվող ծախսերը:</t>
  </si>
  <si>
    <t>Ներառված են պահուստային  ֆոնդի և արտաբյուջետային եկամուտների հաշվին իրականացվող ծախսերը:</t>
  </si>
  <si>
    <t>գ. Այգեշատ Թարգմանչաց եկեղեցի</t>
  </si>
  <si>
    <t>գ. Բջնի &lt;&lt;Բջնո ամրոց&gt;&gt;</t>
  </si>
  <si>
    <t xml:space="preserve">ք.Վաղուտնի Որոտնավանք </t>
  </si>
  <si>
    <t xml:space="preserve">Գործադիր իշխանության, պետական կառավարման հանրապետական և տարածքային կառավարման մարմինների կարողությունների զարգացում </t>
  </si>
  <si>
    <t>Հայրիվանքի միջնակարգ դպրոց</t>
  </si>
  <si>
    <t>ՀՀ սահմանադրական դատարանի պահուստային ֆոնդ</t>
  </si>
  <si>
    <t>ք. Չարենցավանի մարզադպրոց</t>
  </si>
  <si>
    <t xml:space="preserve">  Կրթական օբյեկտների շինարարություն</t>
  </si>
  <si>
    <t>Գործադիր իշխանության, պետական կառավարման հանրապետական և տարածքային կառավարման մարմինների պահպանում (արտաբյուջետային միջոցների հաշվին)</t>
  </si>
  <si>
    <t xml:space="preserve">2. Նախագծային աշխատանքներ և հեղինակային հսկողություն </t>
  </si>
  <si>
    <t>ՀՀ ԴԱՏԱԽԱԶՈՒԹՅՈՒՆ</t>
  </si>
  <si>
    <t>ՀՀ դատախազության պահուստային ֆոնդ</t>
  </si>
  <si>
    <t>15</t>
  </si>
  <si>
    <t>13</t>
  </si>
  <si>
    <t>Հուշարձանների ամրակայում, նորոգում և վերականգնում</t>
  </si>
  <si>
    <t xml:space="preserve">գ. Գոշ, Գոշավանք </t>
  </si>
  <si>
    <t>գ. Գոշ, Մ. Գոշի դամբարան</t>
  </si>
  <si>
    <t>գ. Կամարիս, Սբ Հովհաննես եկեղեցի</t>
  </si>
  <si>
    <t>գ. Տեղ, Սբ. Գևորգ եկեղեցի</t>
  </si>
  <si>
    <t>Երաժշտական և արվեստի դպրոցների համար երաժշտական գործիքների ձեռքբերում</t>
  </si>
  <si>
    <t xml:space="preserve">Զորակոչային և նախազորակոչային տարիքի անձանց փորձաքննության և բժշկական օգնության ծառայություններ </t>
  </si>
  <si>
    <t xml:space="preserve">3. Տեխնիկական հսկողություն </t>
  </si>
  <si>
    <t>29</t>
  </si>
  <si>
    <t>Բազային երկրատեղեկատվական համակարգի քարտեզագրական հիմքի ստեղծման աշխատանքներ</t>
  </si>
  <si>
    <t>Թեմատիկ քարտեզագրություն</t>
  </si>
  <si>
    <t>Նախագծային աշխատանքներ</t>
  </si>
  <si>
    <t>ՄԱՐԴՈՒ ԻՐԱՎՈՒՆՔՆԵՐԻ ՊԱՇՏՊԱՆԻ ԱՇԽԱՏԱԿԱԶՄ</t>
  </si>
  <si>
    <t>ՀՀ ՀԱՏՈՒԿ ՔՆՆՉԱԿԱՆ ԾԱՌԱՅՈՒԹՅՈՒՆ</t>
  </si>
  <si>
    <t xml:space="preserve"> -շենքերի և շինությունների կապիտալ վերանորոգում </t>
  </si>
  <si>
    <t>&lt;&lt;Տորք Անգեղ&gt;&gt; մարզական միության շենքի վերակառուցում</t>
  </si>
  <si>
    <t xml:space="preserve">Հաշվի են առնված հաշվետու ժամանակաշրջանում օրենսդրության համաձայն  կատարված փոփոխությունները:      </t>
  </si>
  <si>
    <t xml:space="preserve">այդ թվում` </t>
  </si>
  <si>
    <t xml:space="preserve">այդ թվում`                                                                                                      </t>
  </si>
  <si>
    <t>Պետական նշանակության ավտոճանապարհների հիմնանորոգում</t>
  </si>
  <si>
    <t>Տրանսպորտային օբյեկտների հիմնանորոգում</t>
  </si>
  <si>
    <t>-շենքերի և շինությունների կապիտալ վերանորոգում</t>
  </si>
  <si>
    <t xml:space="preserve">ԸՆԴԱՄԵՆԸ   </t>
  </si>
  <si>
    <t xml:space="preserve"> </t>
  </si>
  <si>
    <t>Հայաստանի Հանրապետությունում ՄԻԱՎ/ՁԻԱՀ-ի դեմ պայքարի ազգային ծրագրին աջակցություն (արտաբյուջետային միջոցների հաշվին)</t>
  </si>
  <si>
    <t>Առողջապահական համակարգի հզորացում (արտաբյուջետային միջոցների հաշվին)</t>
  </si>
  <si>
    <t>ՀՀ դեսպանությունների և ներկայացուցչությունների պահպանում (արտաբյուջետային միջոցների հաշվին)</t>
  </si>
  <si>
    <t>ՀՀ կառավարությանն առընթեր ոստիկանության ստորաբաժանումների կողմից ՀՀ անունից պայմանագրային հիմունքներով պահպանության և անվտանգության  գծով իրականացվող ծառայությունների մատուցում (արտաբյուջետային միջոցների հաշվին)</t>
  </si>
  <si>
    <t>Քաղաքացիներին բժշկական օգնության և սպասարկման վճարովի ծառայությունների մատուցում (արտաբյուջետային միջոցների հաշվին)</t>
  </si>
  <si>
    <t>ՀՀ քաղաքացու անձնագիր տալու կամ փոխանակելու վճարովի ծառայություն  (արտաբյուջետային միջոցների հաշվին)</t>
  </si>
  <si>
    <t>ՀՀ գյուղատնտեսության նախարարության սննդամթերքի անվտանգության պետական ծառայության նյութական խրախուսման եվ համակարգի զարգացման ֆոնդ (արտաբյուջետային միջոցների հաշվին)</t>
  </si>
  <si>
    <t>Հավուց թառի վանք</t>
  </si>
  <si>
    <t>Արտաշատ քաղաքատեղի</t>
  </si>
  <si>
    <t>գ. Աքորի, Բգավոր եկեղեցի</t>
  </si>
  <si>
    <t>գ. Սոլակ, Մայրավանք</t>
  </si>
  <si>
    <t>գ. Բուժական, Թեղենյաց վանք</t>
  </si>
  <si>
    <t>գ. Մեղրաձոր, Թեժառույքի վանք</t>
  </si>
  <si>
    <t>գ. Պտղնի, Պտղնավանք</t>
  </si>
  <si>
    <t>գ. Աղնջաձոր, Զույգ կամուրջներ</t>
  </si>
  <si>
    <t>Հուշարձանների հետախուզում և հնագիտական պեղում</t>
  </si>
  <si>
    <t>14</t>
  </si>
  <si>
    <t>ք. Գյումրի, Աճեմյան 2</t>
  </si>
  <si>
    <t>Հ-110, Հ-4-Քանաքեռավան-Հ-6 (Մրգաշեն-Արտամետ հատված) հիմնանորոգում</t>
  </si>
  <si>
    <t>Դիլիջանի  թունելի հիմնանորոգում</t>
  </si>
  <si>
    <t>Մշակութային օբյեկտների շինարարություն</t>
  </si>
  <si>
    <t>գ.Քուչակի մշակույթի տան ավարտում</t>
  </si>
  <si>
    <t>ք.Գավառի թատրոնի շենքի կառուցման ավարտում</t>
  </si>
  <si>
    <t xml:space="preserve"> Երևանի թիվ 191 դպրոցի վերակառուցում</t>
  </si>
  <si>
    <t>Երևանի  հենաշարժային համակարգի խախտումներ ունեցող երեխաների  թիվ 17 հատուկ դպրոցի վերակառուցման աշխատանքներ</t>
  </si>
  <si>
    <t>գ.Արագածի թիվ 1 դպրոցի վերակառուցում</t>
  </si>
  <si>
    <t>գ. Ծաղկահովիտի դպրոցի վերակառուցման  աշխատանքներ</t>
  </si>
  <si>
    <t xml:space="preserve"> գ. Ակնաշենի միջնակարգ դպրոցի վերակառուցման աշխատանքներ</t>
  </si>
  <si>
    <t>գ.Ալաշկերտի դպրոցի վերակառուցման աշխատանքներ</t>
  </si>
  <si>
    <t>Վանաձորի թիվ 18 դպրոցի վերակառուցման աշխատանքներ</t>
  </si>
  <si>
    <t>ք. Աբովյանի թիվ 5 միջնակարգ դպրոցի վերակառուցման աշխատանքներ</t>
  </si>
  <si>
    <t xml:space="preserve"> ք.Իջևանի թիվ 1 դպրոցի վերակառուցման աշխատանքներ</t>
  </si>
  <si>
    <t>ք.Գավառի պետական գյուղատնտեսական քոլեջի վերակառուցման աշխատանքներ</t>
  </si>
  <si>
    <t>ՀՀ Գեղարքունիքի  մարզի գ.Ն.Գետաշենի նոր մանկապարտեզի կառուցման աշխատանքներ</t>
  </si>
  <si>
    <t>ՀՀ Լոռու մարզի ք.Սպիտակի մանկապատանեկան մարզադպրոցի ըմբշամարտի դահլիճի կառուցում</t>
  </si>
  <si>
    <t>16</t>
  </si>
  <si>
    <t>Տնտեսական հետազոտությունների կենտրոնի ստեղծում</t>
  </si>
  <si>
    <t>«Դպրոցահասակ երեխաներին սննդով ապահովում» ծրագրի շրջանակներում գույքի և սարքավորումների ձեռքբերում</t>
  </si>
  <si>
    <t>43</t>
  </si>
  <si>
    <t>48</t>
  </si>
  <si>
    <t>«Մասնագիտական կրթության և ուսուցման (ՄԿՈՒ) բարեփոխման շարունակություն և զբաղվածության հայեցակարգի մշակում» ծրագրի շրջանակներում նախնական մասնագիտական (արհեստագործական) ուսումնական հաստատությունների համար գույքի և սարքավորումների ձեռքբերում</t>
  </si>
  <si>
    <t>Զովունի բնակատեղի /Ապարանի ջրամբար/ Պողոս-Պետրոս եկեղեցի</t>
  </si>
  <si>
    <t>գ. Վերին Դվին, Դվին հնավայր</t>
  </si>
  <si>
    <t>ք. Ալավերդի, Սանահին թաղամաս Սանահինի վանք</t>
  </si>
  <si>
    <t>գ. Գեղարդ, Գեղարդավանք</t>
  </si>
  <si>
    <t>Ագարակում բնակելի շենքի կառուցում</t>
  </si>
  <si>
    <t>Մեհրաբում բնակելի շենքի կառուցման լրացուցիչ աշխատանքներ</t>
  </si>
  <si>
    <t>Բնակելի շենքերի կառուցման աշխատանքների տեխնիկական հսկողություն</t>
  </si>
  <si>
    <t>Բնակելի շենքերի կառուցման լրացուցիչ աշխատանքների տեխնիկական հսկողություն</t>
  </si>
  <si>
    <t>Բնակելի շենքերի կառուցման աշխատանքների հեղինակային հսկողություն</t>
  </si>
  <si>
    <t>Վ.Սարգսյանի անվան ռազմական ինստիտուտում ուսումնական ակադեմիայի մասնաշենքի կառուցում</t>
  </si>
  <si>
    <t>Վ.Սարգսյանի անվան ռազմական ինստիտուտում ուսումնական ակադեմիայի մասնաշենքի կառուցման լրացուցիչ աշխատանքներ</t>
  </si>
  <si>
    <t>Ոչ բնակելի շենքերի կառուցման աշխատանքների տեխնիկական հսկողություն</t>
  </si>
  <si>
    <t>Ոչ բնակելի շենքերի կառուցման լրացուցիչ աշխատանքների տեխնիկական հսկողություն</t>
  </si>
  <si>
    <t>Ոչ բնակելի շենքերի կառուցման աշխատանքների հեղինակային հսկողություն</t>
  </si>
  <si>
    <t>Վանաձորում բնակելի շենքի վերանորոգում</t>
  </si>
  <si>
    <t>Վանաձորում բնակելի շենքի վերանորոգման լրացուցիչ աշխատանքներ</t>
  </si>
  <si>
    <t>Չոբանքարայում բնակելի շենքի վերանորոգում</t>
  </si>
  <si>
    <t>Չոբանքարայում բնակելի շենքի վերանորոգման լրացուցիչ աշխատանքներ</t>
  </si>
  <si>
    <t>Բնակելի շենքերի կապիտալ վերանորոգման աշխատանքների տեխնիկական հսկողություն</t>
  </si>
  <si>
    <t>Բնակելի շենքերի կապիտալ վերանորոգման լրացուցիչ աշխատանքների տեխնիկական հսկողություն</t>
  </si>
  <si>
    <t>Բնակելի շենքերի կապիտալ վերանորոգման աշխատանքների հեղինակային հսկողություն</t>
  </si>
  <si>
    <t>Մ-1, Երևան-Գյումրի-Վրաստանի սահման</t>
  </si>
  <si>
    <t>կմ 148+000-կմ 158+000 և կմ 168+000-կմ 171+500 հատվածների անցանելիության ապահովում</t>
  </si>
  <si>
    <t>Մ-2, Երևան-Երասխ-Գորիս-Մեղրի-Իրանի սահման</t>
  </si>
  <si>
    <t>կմ 276+000-կմ 297+000 5 կմ առանձին հատվածների հիմնանորոգում</t>
  </si>
  <si>
    <t>կմ 338+100-կմ 342+400 հատվածի հիմնանորոգում</t>
  </si>
  <si>
    <t>Մ-3, Մարգարա-Վանաձոր- Տաշիր -Վրաստանի սահման</t>
  </si>
  <si>
    <t>կմ 137+200-կմ 141+000 հատվածի հիմնանորոգում</t>
  </si>
  <si>
    <t>1.2 Հանրապետական նշանակության ավտոճանապարհներ,</t>
  </si>
  <si>
    <t xml:space="preserve">այդ թվում՝                                                                                                      </t>
  </si>
  <si>
    <t>Հ-8, Երևան-Արտաշատ-Այգևան-Մ-2 (Ազատավան-Բերքանուշ-Արտաշատ 3.5 կմ երկարությամբ հատված)</t>
  </si>
  <si>
    <t>Հ-39, Մ-10-Գավառ-Մ-10</t>
  </si>
  <si>
    <t>կմ 0+000-կմ 4+300 հատվածի հիմնանորոգում</t>
  </si>
  <si>
    <t>Հ-83, Հ21 (Արթիկ)-Պեմզաշեն-Մ-1</t>
  </si>
  <si>
    <t>կմ 8+900-կմ 10+400 հատվածի հիմնանորոգում</t>
  </si>
  <si>
    <t>ՀՀ Տավուշի մարզի Բերդ քաղաքի Մաշտոցի փողոցի 700 գծմ երկարությամբ հատվածի հիմնանորոգում</t>
  </si>
  <si>
    <t>1.3 Մարզային նշանակության ավտոճանապարհներ,</t>
  </si>
  <si>
    <t>Տ-1-53, Հ-21-Հնաբերդ հիմնանորոգում</t>
  </si>
  <si>
    <t>Տ-9-34, Մ-2-Չիվա-Ռինդ հիմնանորոգում</t>
  </si>
  <si>
    <t>Արտաշատ քաղաքի կենտրոնական մուտքի հիմնանորոգում</t>
  </si>
  <si>
    <t>4. ՀՀ միջպետական և հանրապետական նշանակության ավտոճանապարհների ճանապարհային նշանների տարատեղման սխեմաների պատվիրում</t>
  </si>
  <si>
    <t>Առողջապահական օբյեկտների շինարարություն</t>
  </si>
  <si>
    <t>ք.Վանաձորի բժշկական կենտրոնի կառուցում</t>
  </si>
  <si>
    <t>Հայաստանի Հանրապետության 2015 թվականի պետական բյուջեով ոչ ֆինանսական ակտիվների գծով ծախսերի  կատարման վերաբերյալ ըստ ծրագրերի, ծախսատեսակների և կատարողների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իրականացված ծախսերի)</t>
  </si>
  <si>
    <t>«Երևանի կամերային պետական թատրոն» ՊՈԱԿ-ին ամրացված տարածքում շինության կառուցում</t>
  </si>
  <si>
    <t>Երևանի թիվ 22 հիմնական դպրոցի դասասենյակների և սանհանգույցների վերանորոգում</t>
  </si>
  <si>
    <t>Երևանի թիվ 120 մանկապարտեզի հիմնանորոգում</t>
  </si>
  <si>
    <t xml:space="preserve">Մուշեղ Իշխանի անվան թիվ 5 դպրոցի  հիմնանորոգում </t>
  </si>
  <si>
    <t>Մարտունի քաղաքի թիվ 2 միջնակարգ դպրոցի հիմնանորոգման աշխատանքների  նախագծանախահաշվային փաստաթղթերի մշակում</t>
  </si>
  <si>
    <t>Զոլաքար համայնքի թիվ 2 միջնակարգ դպրոցի հիմնանորոգման աշխատանքների  նախագծանախահաշվային փաստաթղթերի մշակում</t>
  </si>
  <si>
    <t>22</t>
  </si>
  <si>
    <t>Ներդրումներ «Ուսումնական կենտրոն» ՊՈԱԿ-ում</t>
  </si>
  <si>
    <t xml:space="preserve">ՀՀ համայնքների սահմանների ամրացման և WGS-84 համաշխարհային գեոդեզիական կոորդինատային համակարգում մեկ միասնական քարտեզագրական հիմքի ստեղծման և ներդրման աշխատանքներ                                                                                                                                   </t>
  </si>
  <si>
    <t>ՀՀ տարածքում WGS-84 համաշխարհային գեոդեզիական կոորդինատային համակարգում քվազիգեոիդի մոդելի ստեղծման, GPS դիտարկման և նիվելիրացման, տրանսֆորմացիոն նոր գործակիցներով կոորդինատների վերահաշվարկման և կատալոգների կազմման աշխատանքների</t>
  </si>
  <si>
    <t>ՀՀ տարածքում պետական բարձունքային ցանցի հենանիշերի և դրոշմանիշերի ուսումնասիրման և թարմացման աշխատանքներ</t>
  </si>
  <si>
    <t>Հայաստանի Հանրապետությունում գեոդեզիական և տեղագրական աշխատանքների արտադրողականության (ժամանակի) միասնական նորմաների ստեղծում</t>
  </si>
  <si>
    <t>Կադաստրային քարտեզագրման աշխատանքներ</t>
  </si>
  <si>
    <t>ՀՀ կառավարությանն առընթեր ազգային անվտանգության ծառայության 5070 զորամասի 12-րդ սահմանապահ ուղեկալի սպայական բնակարանների վերանորոգում</t>
  </si>
  <si>
    <t>ՀՀ կառավարությանն առընթեր ազգային անվտանգության ծառայության 5070 զորամասի 2-րդ սահմանապահ ուղեկալի սպայական բնակարանների կառուցում</t>
  </si>
  <si>
    <t xml:space="preserve">ՀՀ քննչական կոմիտեի կարողությունների զարգացում                       </t>
  </si>
  <si>
    <t>Մշակութային օբյեկտների հիմնանորոգում</t>
  </si>
  <si>
    <t>Ավշար համայնքի մշակույթի տան հիմնանորոգում</t>
  </si>
  <si>
    <t>գ. Նոյակերտի միջնակարգ դպրոց</t>
  </si>
  <si>
    <t>Արմաշ համայնքի  մանկապարտեզի տանիքի վերանորոգում, դռների ու պատուհանների փոխարինում</t>
  </si>
  <si>
    <t>Արմաշ համայնքի միջնակարգ  դպրոցի 3-րդ մասնաշենքի ներքին հարդարում, բակի ցանկապատի վերանորոգում կամ նոր ցանկապատի տեղադրում և կոյուղու հիմնանորոգում</t>
  </si>
  <si>
    <t>Ուրցաձոր համայնքի միջնակարգ դպրոցի վերակառուցում</t>
  </si>
  <si>
    <t>Խաչփար համայնքի  դպրոցի հիմնանորոգում</t>
  </si>
  <si>
    <t>Զորակ համայնքի  դպրոցի հիմնանորոգում</t>
  </si>
  <si>
    <t>Դարակերտ համայնքի  դպրոցի հիմնանորոգում</t>
  </si>
  <si>
    <t>Բամբակաշատ համայնքի մշակույթի տան հիմնանորոգում</t>
  </si>
  <si>
    <t>Շենիկ համայնքի մշակույթի տան վերաանորոգում</t>
  </si>
  <si>
    <t>Նորակերտ համայնքի մանկապարտեզի հիմնանորոգում</t>
  </si>
  <si>
    <t xml:space="preserve"> Հայթաղի միջնակարգ դպրոցի մարզադահլիճի և հանդիսությունների դահլիճի վերանորոգում</t>
  </si>
  <si>
    <t>Արագած համայնքի մանկապարտեզի ավարտում</t>
  </si>
  <si>
    <t xml:space="preserve">Էջմիածին քաղաքի նոր մարզադպրոցի կառուցում </t>
  </si>
  <si>
    <t xml:space="preserve">Վանաձորի Ներսիսյան թաղամասի թիվ 31 նախադպրոցական ուսումնական Հաստատություն ՀՈԱԿ-ի շենքի կապիտալ հիմնանորոգում </t>
  </si>
  <si>
    <t>Երևանի թատրոնի և կինոյի պետական ինստիտուտի Վանաձորի մասնաճյուղի հիմնանորոգում</t>
  </si>
  <si>
    <t>Հայաստանի Հանրապետության «Գեղագիտության ազգային կենտրոնի» Վանաձորի մասնաճյուղի հիմնանորոգում</t>
  </si>
  <si>
    <t>Վանաձորի գյուղատնտեսական քոլեջի մարզադահլիճի վերակառուցում</t>
  </si>
  <si>
    <t>Գյումրու Կարա-Մուրզայի պետական երաժշտական քոլեջ ՊՈԱԿ-ում ջեռուցման համակարգի անցկացում</t>
  </si>
  <si>
    <t xml:space="preserve">Սպիտակի տարածաշրջանի գեոդինամիկական պոլիգոնի ստեղծման գեոդեզիական աշխատանքներ </t>
  </si>
  <si>
    <t xml:space="preserve">Տեղագրական քարտեզագրություն </t>
  </si>
  <si>
    <t xml:space="preserve"> ՀՀ ՀԱՆՐԱՅԻՆ ԾԱՌԱՅՈՒԹՅՈՒՆՆԵՐԸ ԿԱՐԳԱՎՈՐՈՂ ՀԱՆՁՆԱԺՈՂՈՎ</t>
  </si>
  <si>
    <t>Աշխարհագրական անվանումների հաշվառման, պետական քարտադարանի վարման և թարմացման աշխատանքներ</t>
  </si>
  <si>
    <t>ՀՀ մարդու իրավունքների պաշտպանի աշխատակազմի կարողությունների զարգացում</t>
  </si>
  <si>
    <t>ք. Չարենցավանի թիվ 4 դպրոց</t>
  </si>
  <si>
    <t>Իմունականխարգելման  ազգային ծրագրի ծառայությունների աջակցության  դրամաշնորհային ծրագիր</t>
  </si>
  <si>
    <t>17</t>
  </si>
  <si>
    <t>ՀՀ ՔՆՆՉԱԿԱՆ ԿՈՄԻՏԵ</t>
  </si>
  <si>
    <t xml:space="preserve">ՀՀ հատուկ քննչական ծառայության կարողությունների զարգացում                                    </t>
  </si>
  <si>
    <t>12</t>
  </si>
  <si>
    <t>Ագարակում բնակելի շենքի կառուցման լրացուցիչ աշխատանքներ</t>
  </si>
  <si>
    <t>Արարատում հանրակացարանի վերանորոգման լրացուցիչ աշխատանքներ</t>
  </si>
  <si>
    <t>Որակի ենթակառուցվածքների բարեփոխում</t>
  </si>
  <si>
    <t>ՀՀ ԳՅՈՒՂԱՏՆՏԵՍՈՒԹՅԱՆ ՆԱԽԱՐԱՐՈՒԹՅԱՆ ՋՐԱՅԻՆ ՏՆՏԵՍՈՒԹՅԱՆ ՊԵՏԱԿԱՆ ԿՈՄԻՏԵ</t>
  </si>
  <si>
    <t>ՀՀ կառավարությանն առընթեր ոստիկանության ստորոբաժանումների կողմից պայմանագրային հիմունքներով պահպանության և անվտանգության ապահովում</t>
  </si>
  <si>
    <t xml:space="preserve">  -շենքերի և շինությունների կապիտալ վերանորոգում</t>
  </si>
  <si>
    <t>Երևանի թիվ 22 հիմնական դպրոցի հիմնանորոգման նախագծանախահաշվային փաստաթղթերի մշակում</t>
  </si>
  <si>
    <t>Երևանի թիվ 22 հիմնական դպրոցի տեխնիկական վիճակի ուսումնասիրություն</t>
  </si>
  <si>
    <t>Երևանի թիվ 120 մանկապարտեզի  հիմնանորոգման նախագծանախահաշվային փաստաթղթերի մշակում</t>
  </si>
  <si>
    <t>Երևանի թիվ 120 մանկապարտեզի  տեխնիկական վիճակի ուսումնասիրություն</t>
  </si>
  <si>
    <t>Մուշեղ Իշխանի անվան թիվ 5 դպրոցի  տեխնիկական վիճակի ուսումնասիրություն</t>
  </si>
  <si>
    <t>Մուշեղ Իշխանի անվան թիվ 5 դպրոցի  հիմնանորոգման նախահաշվային փաստաթղթերի մշակում</t>
  </si>
  <si>
    <t>Զոլաքար համայնքի թիվ 2 միջնակարգ դպրոցի տեխնիկական վիճակի ուսումնասիրություն</t>
  </si>
  <si>
    <t>Ներքին Գետաշեն  թիվ 1 միջնակարգ դպրոցի տեխնիկական վիճակի ուսումնասիրություն</t>
  </si>
  <si>
    <t>Ներքին Գետաշեն  թիվ 1 միջնակարգ դպրոցի հիմնանորոգման աշխատանքների նախագծանախահաշվային փաստաթղթերի մշակում</t>
  </si>
  <si>
    <t>Սպանդարյան համայնքի մշակույթի տան հիմնանորոգում</t>
  </si>
  <si>
    <t>Մարզական օբյեկտների շինարարություն</t>
  </si>
  <si>
    <t xml:space="preserve">Գորիս քաղաքի Ավանգարդ թաղամասի ասֆալտապատում </t>
  </si>
  <si>
    <t>ք. Մեղրիի թիվ 1 դպրոցի հիմնանորոգում</t>
  </si>
  <si>
    <t xml:space="preserve"> Կրթական օբյեկտների շինարարություն</t>
  </si>
  <si>
    <t xml:space="preserve">ք. Ագարակի դպրոցի նոր ուսումնական մասնաշենքի կառուցում </t>
  </si>
  <si>
    <t>ք. Աբովյանի թիվ 2 դպրոց</t>
  </si>
  <si>
    <t>Վանաձոր քաղաքի Խնձորուտ-Բազում թաղամասի գերեզմանոց տանող ճանապարհի մի հատվածի, գերեզմանոցի նախահրապարակի և այն գերեզմանոցին կապող ճանապարհահատվածների վերանորոգում</t>
  </si>
  <si>
    <t>Կաթնաջուր-Շիրակամուտ 4 կմ երկարությամբ ճանապարհի ասֆալտապատում</t>
  </si>
  <si>
    <t>Սպիտակ քաղաքի Տեր-Սիմոնյան փողոցի ասֆալտապատում</t>
  </si>
  <si>
    <t>Սևան քաղաքի թիվ 1 միջնակարգ դպրոցի  հիմնանորոգում</t>
  </si>
  <si>
    <t>Զոհրապի փ,120թ.-ում շնաբուծարանի կառուցում</t>
  </si>
  <si>
    <t>Զոհրապի փ,120թ.-ում շնաբուծարանի կառուցման տեխնիկական հսկողություն</t>
  </si>
  <si>
    <t>Զոհրապի փ,120թ.-ում  շնաբուծարանի կառուցման  հեղինակային հսկողություն</t>
  </si>
  <si>
    <t>Գյումրու ՈԲ կից ոստիկանական հենակետի կառուցում</t>
  </si>
  <si>
    <t xml:space="preserve">Թվով 6 ոստիկանական հենակետերի կառուցման </t>
  </si>
  <si>
    <t>Թվով 6 ոստիկանական հենակետերի կառուցման տեխնիկական հսկողություն</t>
  </si>
  <si>
    <t>Թվով 6 ոստիկանական հենակետերի կառուցման հեղինակային հսկողություն</t>
  </si>
  <si>
    <t>6 ոստիկանական հենակետերի կառուցման նախագծանախահաշվային փաստաթղթերի կազմում</t>
  </si>
  <si>
    <t>ՀՀ կառավարությանն առընթեր ոստիկանության ճանապարհային ոստիկանության կողմից արձանագրված խախտումների համար վարչական տուգանքների գանձումներից, գրանցման-քննական ծառայությունների դիմաց վճարումներ և այլ վճարովի ծառայություններ</t>
  </si>
  <si>
    <t>ՀՀ ոստիկանության ներքին անվտանգության վարչության շենքի կցակառույցի կառուցում</t>
  </si>
  <si>
    <t>ՀՀ ոստիկանության Դավիթաշենի ՈԲ նոր վարչական շենքի շինարարություն</t>
  </si>
  <si>
    <t>ՀՀ ոստիկանության Դավիթաշենի ՈԲ նոր վարչական շենքի շինարարության տեխնիկական հսկողություն</t>
  </si>
  <si>
    <t>ՀՀ ոստիկանության Դավիթաշենի ՈԲ նոր վարչական շենքի շինարարության հեղինակային հսկողություն</t>
  </si>
  <si>
    <t>Վանաձորի ՈԲ կից ոստիկանության հենակետի կառուցում</t>
  </si>
  <si>
    <t>Իջևանի ՀՔԲ նոր վարչական շենքի կառուցում</t>
  </si>
  <si>
    <t>ՀՀ ոստիկանության Շիրակի մարզային վարչության Կումայրիի բաժնի շենքի կառուցման աշխատանքներ</t>
  </si>
  <si>
    <t>ՀՀ ոստիկանության Շիրակի մարզային վարչության Կումայրիի բաժնի շենքի կառուցման աշխատանքների տեխնիկական հսկողություն</t>
  </si>
  <si>
    <t>ՈԶ1032 զորամասի ավտոպարկի /լրացուցիչ/ կապիտալ վերանորոգում</t>
  </si>
  <si>
    <t>ՀՀ ոստիկանության Աբովյանի ՀՔԲ վարչական շենքի կապիտալ վերանորոգում</t>
  </si>
  <si>
    <t>ՀՀ ոստիկանության Աբովյանի ՀՔԲ վարչական շենքի կապիտալ վերանորոգման հեղինակային հսկողություն</t>
  </si>
  <si>
    <t>Գաղտնի</t>
  </si>
  <si>
    <t>Նախագծերի պատրաստում, ծախսերի գնահատում (Իջևանի ՀՔԲ)</t>
  </si>
  <si>
    <t>Նախագծերի պատրաստում, ծախսերի գնահատում (ՆԱՎ կցակառույց)</t>
  </si>
  <si>
    <t>Նախագծերի պատրաստում, ծախսերի գնահատում (Դավթաշենի ՈԲ)</t>
  </si>
  <si>
    <t>Նախագծերի պատրաստում, ծախսերի գնահատում (Գյումրու (Կումայրի) ՈԲ)</t>
  </si>
  <si>
    <t>Նախագծերի պատրաստում, ծախսերի գնահատում (Մեղրիի ՈԲ)</t>
  </si>
  <si>
    <t>Նախագծերի պատրաստում, ծախսերի գնահատում (Ագարակի ՈԲ)</t>
  </si>
  <si>
    <t>Նախագծերի պատրաստում, ծախսերի գնահատում (Գյումրի/Կումայրի ՈԲ)</t>
  </si>
  <si>
    <t>Այլ շենքերի, շինությունների հիմնանորոգում (ՀՀ կառավարությանն առընթեր ՀՀ ոստիկանության Երևան քաղաքի վարչության Մալաթիայի բաժնի անձնագրային բաժանմունքի վարչական շենք)</t>
  </si>
  <si>
    <t>Այլ շենքերի, շինությունների հիմնանորոգում (ՀՀ կառավարությանն առընթեր ՀՀ ոստիկանության Կոտայքի մարզային վարչության Կոտայքի բաժնի անձնագրային բաժանմունքի վարչական շենք)</t>
  </si>
  <si>
    <t>Այլ շենքերի, շինությունների հիմնանորոգում (ՀՀ ոստիկանության Արագածոտնի մարզային վարչության  Թալինի բաժնի անձնագրային խմբի վարչական շենք)</t>
  </si>
  <si>
    <t>Հեղինակային հսկողության ծառայություններ /ՀՀ ոստիկանության Երևան քաղաքի վարչության  Մալաթիայի բաժնի անձնագրային բաժանմունքի վարչական շենք/</t>
  </si>
  <si>
    <t>Հեղինակային հսկողության ծառայություններ (ՀՀ կառավարությանն առընթեր ՀՀ ոստիկանության Երևան քաղաքի վարչության Կենտրոնականի բաժնի Մարաշի անձնագրային խմբի վարչական շենք)</t>
  </si>
  <si>
    <t>Հեղինակային հսկողության ծառայություններ (ՀՀ կառավարությանն առընթեր ՀՀ ոստիկանության Կոտայքի մարզային վարչության Կոտայքի բաժնի անձնագրային բաժանմունքի վարչական շենք)</t>
  </si>
  <si>
    <t>Հեղինակային հսկողության ծառայություններ (ՀՀ կառավարությանն առընթեր ՀՀ ոստիկանության Արագածոտնի մարզային վարչության Թալինի բաժնի անձնագրային խմբի վարչական շենք)</t>
  </si>
  <si>
    <t>Տեխնիկական հսկողության ծառայություններ (ՀՀ կառավարությանն առընթեր ՀՀ ոստիկանության Երևան քաղաքի վարչության Մալաթիայի բաժնի անձնագրային բաժանմունքի վարչական շենք)</t>
  </si>
  <si>
    <t>Տեխնիկական հսկողության ծառայություններ (ՀՀ կառավարությանն առընթեր ՀՀ ոստիկանության Երևան քաղաքի վարչության Կենտրոնականի բաժնի Մարաշի անձնագրային խմբի վարչական շենք)</t>
  </si>
  <si>
    <t>Տեխնիկական հսկողության ծառայություններ (ՀՀ կառավարությանն առընթեր ՀՀ ոստիկանության Կոտայքի մարզային վարչության Կոտայքի բաժնի անձնագրային բաժանմունքի վարչական շենք)</t>
  </si>
  <si>
    <t>Տեխնիկական հսկողության ծառայություններ (ՀՀ կառավարությանն առընթեր ՀՀ ոստիկանության Արագածոտնի մարզային վարչության Թալինի բաժնի անձնագրային խմբի վարչական շենք)</t>
  </si>
  <si>
    <t>Նախագծերի պատրաստում, ծախսերի գնահատում (ՀՀ կառավարությանն առընթեր ՀՀ ոստիկանության Երևան քաղաքի վարչության Կենտրոնականի բաժնի Մարաշի անձնագրային խմբի վարչական շենք)</t>
  </si>
  <si>
    <t>Նախագծերի պատրաստում, ծախսերի գնահատում (ՀՀ կառավարությանն առընթեր ՀՀ ոստիկանության Կոտայքի մարզային վարչության Կոտայքի բաժնի անձնագրային բաժանմունքի վարչական շենք)</t>
  </si>
  <si>
    <t>Նախագծերի պատրաստում, ծախսերի գնահատում (ՀՀ կառավարությանն առընթեր ՀՀ ոստիկանության Արագածոտնի մարզային վարչության Թալինի բաժնի անձնագրային խմբի վարչական շենք)</t>
  </si>
  <si>
    <t>ՀՀ Էկոնոմիկայի նախարարությաբ վարչական շենքի վերանորոգման նախագծային աշխատանքներ</t>
  </si>
  <si>
    <t xml:space="preserve"> Հաստատված է «Հայաստանի Հանրապետության 2015 թվականի պետական բյուջեի մասին» Հայաստանի Հանրապետության օրենքով:        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</si>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</sst>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86" formatCode="_-* #,##0.0\ _D_M_-;\-* #,##0.0\ _D_M_-;_-* &quot;-&quot;??\ _D_M_-;_-@_-"/>
    <numFmt numFmtId="187" formatCode="_(* #,##0.0_);_(* \(#,##0.0\);_(* &quot;-&quot;??_);_(@_)"/>
    <numFmt numFmtId="189" formatCode="00000"/>
    <numFmt numFmtId="191" formatCode="#,##0.0_);\(#,##0.0\)"/>
    <numFmt numFmtId="192" formatCode="0.0%"/>
  </numFmts>
  <fonts count="52" x14ac:knownFonts="1">
    <font>
      <sz val="10"/>
      <name val="Arial Armenian"/>
    </font>
    <font>
      <sz val="10"/>
      <name val="Arial Armenian"/>
    </font>
    <font>
      <sz val="11"/>
      <color indexed="8"/>
      <name val="Calibri"/>
      <family val="2"/>
    </font>
    <font>
      <sz val="9"/>
      <color indexed="8"/>
      <name val="Times Armenian"/>
      <family val="2"/>
    </font>
    <font>
      <sz val="11"/>
      <color indexed="9"/>
      <name val="Calibri"/>
      <family val="2"/>
    </font>
    <font>
      <sz val="9"/>
      <color indexed="9"/>
      <name val="Times Armenian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62"/>
      <name val="Times Armenian"/>
      <family val="2"/>
    </font>
    <font>
      <b/>
      <sz val="9"/>
      <color indexed="63"/>
      <name val="Times Armenian"/>
      <family val="2"/>
    </font>
    <font>
      <b/>
      <sz val="9"/>
      <color indexed="52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b/>
      <sz val="9"/>
      <color indexed="8"/>
      <name val="Times Armenian"/>
      <family val="2"/>
    </font>
    <font>
      <b/>
      <sz val="9"/>
      <color indexed="9"/>
      <name val="Times Armenian"/>
      <family val="2"/>
    </font>
    <font>
      <sz val="9"/>
      <color indexed="60"/>
      <name val="Times Armenian"/>
      <family val="2"/>
    </font>
    <font>
      <sz val="10"/>
      <name val="Arial Armenian"/>
      <family val="2"/>
    </font>
    <font>
      <sz val="9"/>
      <color indexed="20"/>
      <name val="Times Armenian"/>
      <family val="2"/>
    </font>
    <font>
      <i/>
      <sz val="9"/>
      <color indexed="23"/>
      <name val="Times Armenian"/>
      <family val="2"/>
    </font>
    <font>
      <sz val="9"/>
      <color indexed="52"/>
      <name val="Times Armenian"/>
      <family val="2"/>
    </font>
    <font>
      <sz val="9"/>
      <color indexed="10"/>
      <name val="Times Armenian"/>
      <family val="2"/>
    </font>
    <font>
      <sz val="9"/>
      <color indexed="17"/>
      <name val="Times Armenian"/>
      <family val="2"/>
    </font>
    <font>
      <b/>
      <sz val="10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sz val="14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sz val="10"/>
      <color indexed="10"/>
      <name val="GHEA Grapalat"/>
      <family val="3"/>
    </font>
    <font>
      <b/>
      <sz val="10"/>
      <color indexed="10"/>
      <name val="GHEA Grapalat"/>
      <family val="3"/>
    </font>
    <font>
      <sz val="11"/>
      <color indexed="8"/>
      <name val="GHEA Grapalat"/>
      <family val="3"/>
    </font>
    <font>
      <b/>
      <i/>
      <sz val="10"/>
      <color indexed="8"/>
      <name val="GHEA Grapalat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" fillId="0" borderId="0"/>
    <xf numFmtId="0" fontId="17" fillId="0" borderId="0"/>
    <xf numFmtId="0" fontId="2" fillId="0" borderId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23" fillId="7" borderId="1" applyNumberFormat="0" applyAlignment="0" applyProtection="0"/>
    <xf numFmtId="0" fontId="24" fillId="20" borderId="8" applyNumberFormat="0" applyAlignment="0" applyProtection="0"/>
    <xf numFmtId="0" fontId="25" fillId="20" borderId="1" applyNumberFormat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21" borderId="2" applyNumberFormat="0" applyAlignment="0" applyProtection="0"/>
    <xf numFmtId="0" fontId="20" fillId="0" borderId="0" applyNumberFormat="0" applyFill="0" applyBorder="0" applyAlignment="0" applyProtection="0"/>
    <xf numFmtId="0" fontId="31" fillId="22" borderId="0" applyNumberFormat="0" applyBorder="0" applyAlignment="0" applyProtection="0"/>
    <xf numFmtId="0" fontId="32" fillId="0" borderId="0"/>
    <xf numFmtId="0" fontId="33" fillId="3" borderId="0" applyNumberFormat="0" applyBorder="0" applyAlignment="0" applyProtection="0"/>
    <xf numFmtId="0" fontId="34" fillId="0" borderId="0" applyNumberFormat="0" applyFill="0" applyBorder="0" applyAlignment="0" applyProtection="0"/>
    <xf numFmtId="0" fontId="32" fillId="23" borderId="7" applyNumberFormat="0" applyFont="0" applyAlignment="0" applyProtection="0"/>
    <xf numFmtId="0" fontId="35" fillId="0" borderId="6" applyNumberFormat="0" applyFill="0" applyAlignment="0" applyProtection="0"/>
    <xf numFmtId="0" fontId="36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0" fontId="37" fillId="4" borderId="0" applyNumberFormat="0" applyBorder="0" applyAlignment="0" applyProtection="0"/>
  </cellStyleXfs>
  <cellXfs count="148">
    <xf numFmtId="0" fontId="0" fillId="0" borderId="0" xfId="0"/>
    <xf numFmtId="49" fontId="38" fillId="24" borderId="0" xfId="0" applyNumberFormat="1" applyFont="1" applyFill="1" applyAlignment="1">
      <alignment horizontal="center" vertical="center" wrapText="1"/>
    </xf>
    <xf numFmtId="0" fontId="40" fillId="24" borderId="0" xfId="0" applyFont="1" applyFill="1" applyAlignment="1">
      <alignment vertical="center" wrapText="1"/>
    </xf>
    <xf numFmtId="0" fontId="40" fillId="24" borderId="0" xfId="0" applyFont="1" applyFill="1" applyAlignment="1">
      <alignment vertical="center"/>
    </xf>
    <xf numFmtId="0" fontId="43" fillId="24" borderId="0" xfId="0" applyNumberFormat="1" applyFont="1" applyFill="1" applyBorder="1" applyAlignment="1">
      <alignment horizontal="center" vertical="center" wrapText="1"/>
    </xf>
    <xf numFmtId="0" fontId="44" fillId="24" borderId="0" xfId="0" applyFont="1" applyFill="1" applyAlignment="1">
      <alignment vertical="center" wrapText="1"/>
    </xf>
    <xf numFmtId="191" fontId="38" fillId="24" borderId="0" xfId="0" applyNumberFormat="1" applyFont="1" applyFill="1" applyAlignment="1">
      <alignment horizontal="center" vertical="center" wrapText="1"/>
    </xf>
    <xf numFmtId="0" fontId="38" fillId="24" borderId="10" xfId="0" applyFont="1" applyFill="1" applyBorder="1" applyAlignment="1">
      <alignment horizontal="center" vertical="center" textRotation="90" wrapText="1"/>
    </xf>
    <xf numFmtId="187" fontId="38" fillId="24" borderId="10" xfId="46" applyNumberFormat="1" applyFont="1" applyFill="1" applyBorder="1" applyAlignment="1">
      <alignment horizontal="center" vertical="center"/>
    </xf>
    <xf numFmtId="0" fontId="38" fillId="24" borderId="10" xfId="46" applyNumberFormat="1" applyFont="1" applyFill="1" applyBorder="1" applyAlignment="1">
      <alignment horizontal="center" vertical="top" wrapText="1"/>
    </xf>
    <xf numFmtId="0" fontId="44" fillId="24" borderId="10" xfId="0" applyFont="1" applyFill="1" applyBorder="1" applyAlignment="1">
      <alignment horizontal="center" vertical="center" wrapText="1"/>
    </xf>
    <xf numFmtId="49" fontId="46" fillId="24" borderId="10" xfId="0" applyNumberFormat="1" applyFont="1" applyFill="1" applyBorder="1" applyAlignment="1">
      <alignment horizontal="center" vertical="center" wrapText="1"/>
    </xf>
    <xf numFmtId="0" fontId="38" fillId="24" borderId="10" xfId="0" applyFont="1" applyFill="1" applyBorder="1" applyAlignment="1">
      <alignment horizontal="center" vertical="center" wrapText="1"/>
    </xf>
    <xf numFmtId="187" fontId="46" fillId="24" borderId="10" xfId="46" applyNumberFormat="1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 wrapText="1"/>
    </xf>
    <xf numFmtId="0" fontId="38" fillId="24" borderId="10" xfId="0" applyFont="1" applyFill="1" applyBorder="1" applyAlignment="1">
      <alignment horizontal="left" vertical="center" wrapText="1"/>
    </xf>
    <xf numFmtId="0" fontId="38" fillId="24" borderId="10" xfId="0" applyFont="1" applyFill="1" applyBorder="1" applyAlignment="1">
      <alignment vertical="center" wrapText="1"/>
    </xf>
    <xf numFmtId="0" fontId="39" fillId="24" borderId="10" xfId="0" applyFont="1" applyFill="1" applyBorder="1" applyAlignment="1">
      <alignment vertical="center" wrapText="1"/>
    </xf>
    <xf numFmtId="0" fontId="39" fillId="24" borderId="10" xfId="0" applyFont="1" applyFill="1" applyBorder="1" applyAlignment="1">
      <alignment horizontal="left" vertical="center" wrapText="1"/>
    </xf>
    <xf numFmtId="186" fontId="38" fillId="24" borderId="10" xfId="46" applyNumberFormat="1" applyFont="1" applyFill="1" applyBorder="1" applyAlignment="1">
      <alignment horizontal="left" vertical="center" wrapText="1"/>
    </xf>
    <xf numFmtId="49" fontId="46" fillId="24" borderId="10" xfId="0" quotePrefix="1" applyNumberFormat="1" applyFont="1" applyFill="1" applyBorder="1" applyAlignment="1">
      <alignment horizontal="center" vertical="center" wrapText="1"/>
    </xf>
    <xf numFmtId="0" fontId="46" fillId="24" borderId="10" xfId="0" applyFont="1" applyFill="1" applyBorder="1" applyAlignment="1">
      <alignment horizontal="left" vertical="center" wrapText="1"/>
    </xf>
    <xf numFmtId="0" fontId="47" fillId="24" borderId="10" xfId="0" applyFont="1" applyFill="1" applyBorder="1" applyAlignment="1">
      <alignment vertical="center" wrapText="1"/>
    </xf>
    <xf numFmtId="0" fontId="46" fillId="24" borderId="10" xfId="0" applyFont="1" applyFill="1" applyBorder="1" applyAlignment="1">
      <alignment vertical="center" wrapText="1"/>
    </xf>
    <xf numFmtId="0" fontId="39" fillId="24" borderId="10" xfId="82" applyFont="1" applyFill="1" applyBorder="1" applyAlignment="1">
      <alignment vertical="center" wrapText="1"/>
    </xf>
    <xf numFmtId="0" fontId="38" fillId="24" borderId="10" xfId="0" applyNumberFormat="1" applyFont="1" applyFill="1" applyBorder="1" applyAlignment="1">
      <alignment vertical="center" wrapText="1"/>
    </xf>
    <xf numFmtId="187" fontId="46" fillId="24" borderId="0" xfId="46" applyNumberFormat="1" applyFont="1" applyFill="1" applyBorder="1" applyAlignment="1">
      <alignment horizontal="center" vertical="center" wrapText="1"/>
    </xf>
    <xf numFmtId="192" fontId="46" fillId="24" borderId="0" xfId="61" applyNumberFormat="1" applyFont="1" applyFill="1" applyBorder="1" applyAlignment="1">
      <alignment horizontal="right" vertical="center" wrapText="1"/>
    </xf>
    <xf numFmtId="0" fontId="39" fillId="24" borderId="0" xfId="0" applyFont="1" applyFill="1" applyBorder="1" applyAlignment="1">
      <alignment horizontal="center" vertical="center"/>
    </xf>
    <xf numFmtId="0" fontId="39" fillId="24" borderId="0" xfId="0" applyFont="1" applyFill="1"/>
    <xf numFmtId="0" fontId="39" fillId="24" borderId="0" xfId="0" applyFont="1" applyFill="1" applyAlignment="1">
      <alignment vertical="center" wrapText="1"/>
    </xf>
    <xf numFmtId="191" fontId="39" fillId="24" borderId="0" xfId="0" applyNumberFormat="1" applyFont="1" applyFill="1" applyAlignment="1">
      <alignment horizontal="center" vertical="center" wrapText="1"/>
    </xf>
    <xf numFmtId="0" fontId="44" fillId="24" borderId="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vertical="center" wrapText="1"/>
    </xf>
    <xf numFmtId="186" fontId="46" fillId="0" borderId="10" xfId="46" applyNumberFormat="1" applyFont="1" applyFill="1" applyBorder="1" applyAlignment="1">
      <alignment horizontal="left" vertical="center" wrapText="1"/>
    </xf>
    <xf numFmtId="49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187" fontId="46" fillId="0" borderId="10" xfId="88" applyNumberFormat="1" applyFont="1" applyFill="1" applyBorder="1" applyAlignment="1">
      <alignment horizontal="center" vertical="center" wrapText="1"/>
    </xf>
    <xf numFmtId="0" fontId="38" fillId="24" borderId="10" xfId="82" applyFont="1" applyFill="1" applyBorder="1" applyAlignment="1">
      <alignment vertical="center" wrapText="1"/>
    </xf>
    <xf numFmtId="49" fontId="46" fillId="0" borderId="10" xfId="82" applyNumberFormat="1" applyFont="1" applyFill="1" applyBorder="1" applyAlignment="1">
      <alignment horizontal="center" vertical="center" wrapText="1"/>
    </xf>
    <xf numFmtId="0" fontId="46" fillId="0" borderId="10" xfId="82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left" vertical="center" wrapText="1"/>
    </xf>
    <xf numFmtId="0" fontId="38" fillId="0" borderId="10" xfId="0" applyFont="1" applyFill="1" applyBorder="1" applyAlignment="1">
      <alignment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left" vertical="center" wrapText="1"/>
    </xf>
    <xf numFmtId="0" fontId="38" fillId="24" borderId="0" xfId="0" applyFont="1" applyFill="1" applyAlignment="1">
      <alignment vertical="center"/>
    </xf>
    <xf numFmtId="0" fontId="39" fillId="24" borderId="0" xfId="0" applyFont="1" applyFill="1" applyAlignment="1">
      <alignment vertical="center"/>
    </xf>
    <xf numFmtId="0" fontId="39" fillId="24" borderId="0" xfId="0" applyFont="1" applyFill="1" applyBorder="1" applyAlignment="1">
      <alignment vertical="center"/>
    </xf>
    <xf numFmtId="0" fontId="38" fillId="24" borderId="0" xfId="0" applyFont="1" applyFill="1" applyAlignment="1">
      <alignment horizontal="center" vertical="center" wrapText="1"/>
    </xf>
    <xf numFmtId="187" fontId="38" fillId="24" borderId="0" xfId="46" applyNumberFormat="1" applyFont="1" applyFill="1" applyAlignment="1">
      <alignment vertical="center"/>
    </xf>
    <xf numFmtId="187" fontId="38" fillId="24" borderId="10" xfId="0" applyNumberFormat="1" applyFont="1" applyFill="1" applyBorder="1" applyAlignment="1">
      <alignment horizontal="left" vertical="center" wrapText="1"/>
    </xf>
    <xf numFmtId="0" fontId="38" fillId="0" borderId="10" xfId="82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horizontal="center" vertical="center" wrapText="1"/>
    </xf>
    <xf numFmtId="49" fontId="46" fillId="0" borderId="10" xfId="0" quotePrefix="1" applyNumberFormat="1" applyFont="1" applyFill="1" applyBorder="1" applyAlignment="1">
      <alignment horizontal="center" vertical="center" wrapText="1"/>
    </xf>
    <xf numFmtId="187" fontId="39" fillId="24" borderId="10" xfId="0" applyNumberFormat="1" applyFont="1" applyFill="1" applyBorder="1" applyAlignment="1">
      <alignment vertical="center" wrapText="1"/>
    </xf>
    <xf numFmtId="187" fontId="38" fillId="24" borderId="10" xfId="0" applyNumberFormat="1" applyFont="1" applyFill="1" applyBorder="1" applyAlignment="1">
      <alignment vertical="center" wrapText="1"/>
    </xf>
    <xf numFmtId="187" fontId="38" fillId="24" borderId="10" xfId="82" applyNumberFormat="1" applyFont="1" applyFill="1" applyBorder="1" applyAlignment="1">
      <alignment vertical="center" wrapText="1"/>
    </xf>
    <xf numFmtId="187" fontId="39" fillId="24" borderId="10" xfId="82" applyNumberFormat="1" applyFont="1" applyFill="1" applyBorder="1" applyAlignment="1">
      <alignment vertical="center" wrapText="1"/>
    </xf>
    <xf numFmtId="187" fontId="39" fillId="0" borderId="10" xfId="82" applyNumberFormat="1" applyFont="1" applyFill="1" applyBorder="1" applyAlignment="1">
      <alignment vertical="center" wrapText="1"/>
    </xf>
    <xf numFmtId="0" fontId="39" fillId="24" borderId="11" xfId="0" applyFont="1" applyFill="1" applyBorder="1" applyAlignment="1">
      <alignment horizontal="left" vertical="center" wrapText="1"/>
    </xf>
    <xf numFmtId="187" fontId="38" fillId="24" borderId="10" xfId="0" applyNumberFormat="1" applyFont="1" applyFill="1" applyBorder="1" applyAlignment="1">
      <alignment horizontal="left" vertical="center"/>
    </xf>
    <xf numFmtId="187" fontId="38" fillId="24" borderId="0" xfId="0" applyNumberFormat="1" applyFont="1" applyFill="1" applyBorder="1" applyAlignment="1">
      <alignment horizontal="left" vertical="center"/>
    </xf>
    <xf numFmtId="187" fontId="38" fillId="24" borderId="10" xfId="46" applyNumberFormat="1" applyFont="1" applyFill="1" applyBorder="1" applyAlignment="1">
      <alignment horizontal="center" vertical="center" wrapText="1"/>
    </xf>
    <xf numFmtId="0" fontId="44" fillId="24" borderId="0" xfId="0" applyFont="1" applyFill="1" applyAlignment="1">
      <alignment vertical="center"/>
    </xf>
    <xf numFmtId="49" fontId="38" fillId="24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left" vertical="center" wrapText="1"/>
    </xf>
    <xf numFmtId="49" fontId="47" fillId="0" borderId="10" xfId="0" quotePrefix="1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left" vertical="top" wrapText="1"/>
    </xf>
    <xf numFmtId="49" fontId="46" fillId="24" borderId="12" xfId="0" applyNumberFormat="1" applyFont="1" applyFill="1" applyBorder="1" applyAlignment="1">
      <alignment horizontal="center" vertical="center" wrapText="1"/>
    </xf>
    <xf numFmtId="49" fontId="46" fillId="24" borderId="13" xfId="0" applyNumberFormat="1" applyFont="1" applyFill="1" applyBorder="1" applyAlignment="1">
      <alignment horizontal="center" vertical="center" wrapText="1"/>
    </xf>
    <xf numFmtId="187" fontId="39" fillId="24" borderId="13" xfId="0" applyNumberFormat="1" applyFont="1" applyFill="1" applyBorder="1" applyAlignment="1">
      <alignment vertical="center" wrapText="1"/>
    </xf>
    <xf numFmtId="0" fontId="38" fillId="24" borderId="0" xfId="0" applyFont="1" applyFill="1" applyBorder="1" applyAlignment="1">
      <alignment vertical="center"/>
    </xf>
    <xf numFmtId="0" fontId="47" fillId="24" borderId="14" xfId="0" applyFont="1" applyFill="1" applyBorder="1" applyAlignment="1">
      <alignment horizontal="left" vertical="center" wrapText="1"/>
    </xf>
    <xf numFmtId="187" fontId="46" fillId="25" borderId="10" xfId="46" applyNumberFormat="1" applyFont="1" applyFill="1" applyBorder="1" applyAlignment="1">
      <alignment horizontal="center" vertical="center" wrapText="1"/>
    </xf>
    <xf numFmtId="187" fontId="38" fillId="25" borderId="10" xfId="46" applyNumberFormat="1" applyFont="1" applyFill="1" applyBorder="1" applyAlignment="1">
      <alignment horizontal="center" vertical="center" wrapText="1"/>
    </xf>
    <xf numFmtId="0" fontId="38" fillId="25" borderId="0" xfId="0" applyFont="1" applyFill="1" applyAlignment="1">
      <alignment vertical="center"/>
    </xf>
    <xf numFmtId="43" fontId="38" fillId="24" borderId="0" xfId="46" applyFont="1" applyFill="1" applyAlignment="1">
      <alignment vertical="center"/>
    </xf>
    <xf numFmtId="0" fontId="47" fillId="24" borderId="14" xfId="0" applyFont="1" applyFill="1" applyBorder="1" applyAlignment="1">
      <alignment horizontal="left" vertical="center" wrapText="1"/>
    </xf>
    <xf numFmtId="0" fontId="39" fillId="24" borderId="12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wrapText="1"/>
    </xf>
    <xf numFmtId="49" fontId="38" fillId="24" borderId="10" xfId="0" applyNumberFormat="1" applyFont="1" applyFill="1" applyBorder="1" applyAlignment="1">
      <alignment vertical="center" wrapText="1"/>
    </xf>
    <xf numFmtId="49" fontId="46" fillId="25" borderId="10" xfId="0" applyNumberFormat="1" applyFont="1" applyFill="1" applyBorder="1" applyAlignment="1">
      <alignment horizontal="center" vertical="center" wrapText="1"/>
    </xf>
    <xf numFmtId="0" fontId="44" fillId="25" borderId="10" xfId="0" applyFont="1" applyFill="1" applyBorder="1" applyAlignment="1">
      <alignment horizontal="center" vertical="center" wrapText="1"/>
    </xf>
    <xf numFmtId="187" fontId="38" fillId="24" borderId="0" xfId="46" applyNumberFormat="1" applyFont="1" applyFill="1" applyAlignment="1">
      <alignment horizontal="center" vertical="center" wrapText="1"/>
    </xf>
    <xf numFmtId="187" fontId="43" fillId="24" borderId="0" xfId="46" applyNumberFormat="1" applyFont="1" applyFill="1" applyBorder="1" applyAlignment="1">
      <alignment horizontal="center" vertical="center" wrapText="1"/>
    </xf>
    <xf numFmtId="187" fontId="44" fillId="24" borderId="0" xfId="46" applyNumberFormat="1" applyFont="1" applyFill="1" applyAlignment="1">
      <alignment vertical="center" wrapText="1"/>
    </xf>
    <xf numFmtId="187" fontId="40" fillId="24" borderId="0" xfId="46" applyNumberFormat="1" applyFont="1" applyFill="1" applyBorder="1" applyAlignment="1">
      <alignment horizontal="center" wrapText="1"/>
    </xf>
    <xf numFmtId="187" fontId="38" fillId="24" borderId="10" xfId="46" applyNumberFormat="1" applyFont="1" applyFill="1" applyBorder="1" applyAlignment="1">
      <alignment vertical="center" wrapText="1"/>
    </xf>
    <xf numFmtId="187" fontId="38" fillId="0" borderId="10" xfId="46" applyNumberFormat="1" applyFont="1" applyFill="1" applyBorder="1" applyAlignment="1">
      <alignment vertical="center" wrapText="1"/>
    </xf>
    <xf numFmtId="187" fontId="39" fillId="0" borderId="10" xfId="46" applyNumberFormat="1" applyFont="1" applyFill="1" applyBorder="1" applyAlignment="1">
      <alignment vertical="center" wrapText="1"/>
    </xf>
    <xf numFmtId="187" fontId="38" fillId="24" borderId="10" xfId="46" applyNumberFormat="1" applyFont="1" applyFill="1" applyBorder="1" applyAlignment="1">
      <alignment vertical="center"/>
    </xf>
    <xf numFmtId="187" fontId="39" fillId="24" borderId="10" xfId="46" applyNumberFormat="1" applyFont="1" applyFill="1" applyBorder="1" applyAlignment="1">
      <alignment vertical="center"/>
    </xf>
    <xf numFmtId="187" fontId="38" fillId="24" borderId="0" xfId="46" applyNumberFormat="1" applyFont="1" applyFill="1" applyBorder="1" applyAlignment="1">
      <alignment horizontal="right" vertical="center" wrapText="1"/>
    </xf>
    <xf numFmtId="187" fontId="39" fillId="24" borderId="0" xfId="46" applyNumberFormat="1" applyFont="1" applyFill="1" applyAlignment="1">
      <alignment horizontal="center" vertical="center" wrapText="1"/>
    </xf>
    <xf numFmtId="187" fontId="40" fillId="24" borderId="0" xfId="46" applyNumberFormat="1" applyFont="1" applyFill="1" applyAlignment="1">
      <alignment horizontal="center" vertical="center" wrapText="1"/>
    </xf>
    <xf numFmtId="187" fontId="44" fillId="24" borderId="0" xfId="46" applyNumberFormat="1" applyFont="1" applyFill="1" applyAlignment="1">
      <alignment horizontal="center" vertical="center" wrapText="1"/>
    </xf>
    <xf numFmtId="187" fontId="46" fillId="24" borderId="0" xfId="46" applyNumberFormat="1" applyFont="1" applyFill="1" applyBorder="1" applyAlignment="1">
      <alignment horizontal="right" vertical="center" wrapText="1"/>
    </xf>
    <xf numFmtId="0" fontId="51" fillId="0" borderId="10" xfId="0" applyFont="1" applyFill="1" applyBorder="1" applyAlignment="1">
      <alignment horizontal="left" vertical="center" wrapText="1"/>
    </xf>
    <xf numFmtId="187" fontId="48" fillId="24" borderId="10" xfId="46" applyNumberFormat="1" applyFont="1" applyFill="1" applyBorder="1" applyAlignment="1">
      <alignment vertical="center"/>
    </xf>
    <xf numFmtId="0" fontId="47" fillId="24" borderId="15" xfId="0" applyFont="1" applyFill="1" applyBorder="1" applyAlignment="1">
      <alignment vertical="center" wrapText="1"/>
    </xf>
    <xf numFmtId="0" fontId="47" fillId="24" borderId="10" xfId="0" applyFont="1" applyFill="1" applyBorder="1" applyAlignment="1">
      <alignment vertical="center" wrapText="1"/>
    </xf>
    <xf numFmtId="49" fontId="38" fillId="24" borderId="10" xfId="0" applyNumberFormat="1" applyFont="1" applyFill="1" applyBorder="1" applyAlignment="1">
      <alignment horizontal="left" vertical="center"/>
    </xf>
    <xf numFmtId="187" fontId="39" fillId="24" borderId="0" xfId="0" applyNumberFormat="1" applyFont="1" applyFill="1" applyAlignment="1">
      <alignment vertical="center"/>
    </xf>
    <xf numFmtId="187" fontId="45" fillId="24" borderId="10" xfId="46" applyNumberFormat="1" applyFont="1" applyFill="1" applyBorder="1" applyAlignment="1">
      <alignment vertical="center" wrapText="1"/>
    </xf>
    <xf numFmtId="192" fontId="50" fillId="24" borderId="10" xfId="61" applyNumberFormat="1" applyFont="1" applyFill="1" applyBorder="1" applyAlignment="1">
      <alignment vertical="center" wrapText="1"/>
    </xf>
    <xf numFmtId="187" fontId="46" fillId="24" borderId="10" xfId="46" applyNumberFormat="1" applyFont="1" applyFill="1" applyBorder="1" applyAlignment="1">
      <alignment vertical="center" wrapText="1"/>
    </xf>
    <xf numFmtId="187" fontId="46" fillId="25" borderId="10" xfId="46" applyNumberFormat="1" applyFont="1" applyFill="1" applyBorder="1" applyAlignment="1">
      <alignment vertical="center" wrapText="1"/>
    </xf>
    <xf numFmtId="187" fontId="38" fillId="25" borderId="10" xfId="46" applyNumberFormat="1" applyFont="1" applyFill="1" applyBorder="1" applyAlignment="1">
      <alignment vertical="center" wrapText="1"/>
    </xf>
    <xf numFmtId="192" fontId="46" fillId="25" borderId="10" xfId="61" applyNumberFormat="1" applyFont="1" applyFill="1" applyBorder="1" applyAlignment="1">
      <alignment vertical="center" wrapText="1"/>
    </xf>
    <xf numFmtId="192" fontId="46" fillId="24" borderId="10" xfId="61" applyNumberFormat="1" applyFont="1" applyFill="1" applyBorder="1" applyAlignment="1">
      <alignment vertical="center" wrapText="1"/>
    </xf>
    <xf numFmtId="187" fontId="47" fillId="24" borderId="10" xfId="46" applyNumberFormat="1" applyFont="1" applyFill="1" applyBorder="1" applyAlignment="1">
      <alignment vertical="center" wrapText="1"/>
    </xf>
    <xf numFmtId="187" fontId="39" fillId="24" borderId="10" xfId="46" applyNumberFormat="1" applyFont="1" applyFill="1" applyBorder="1" applyAlignment="1">
      <alignment vertical="center" wrapText="1"/>
    </xf>
    <xf numFmtId="192" fontId="47" fillId="24" borderId="10" xfId="61" applyNumberFormat="1" applyFont="1" applyFill="1" applyBorder="1" applyAlignment="1">
      <alignment vertical="center" wrapText="1"/>
    </xf>
    <xf numFmtId="187" fontId="48" fillId="24" borderId="10" xfId="46" applyNumberFormat="1" applyFont="1" applyFill="1" applyBorder="1" applyAlignment="1">
      <alignment vertical="center" wrapText="1"/>
    </xf>
    <xf numFmtId="187" fontId="49" fillId="24" borderId="10" xfId="46" applyNumberFormat="1" applyFont="1" applyFill="1" applyBorder="1" applyAlignment="1">
      <alignment vertical="center" wrapText="1"/>
    </xf>
    <xf numFmtId="187" fontId="47" fillId="24" borderId="12" xfId="46" applyNumberFormat="1" applyFont="1" applyFill="1" applyBorder="1" applyAlignment="1">
      <alignment vertical="center" wrapText="1"/>
    </xf>
    <xf numFmtId="187" fontId="39" fillId="24" borderId="12" xfId="46" applyNumberFormat="1" applyFont="1" applyFill="1" applyBorder="1" applyAlignment="1">
      <alignment vertical="center" wrapText="1"/>
    </xf>
    <xf numFmtId="187" fontId="47" fillId="24" borderId="13" xfId="46" applyNumberFormat="1" applyFont="1" applyFill="1" applyBorder="1" applyAlignment="1">
      <alignment vertical="center" wrapText="1"/>
    </xf>
    <xf numFmtId="187" fontId="39" fillId="24" borderId="13" xfId="46" applyNumberFormat="1" applyFont="1" applyFill="1" applyBorder="1" applyAlignment="1">
      <alignment vertical="center" wrapText="1"/>
    </xf>
    <xf numFmtId="187" fontId="46" fillId="0" borderId="10" xfId="46" applyNumberFormat="1" applyFont="1" applyFill="1" applyBorder="1" applyAlignment="1">
      <alignment vertical="center" wrapText="1"/>
    </xf>
    <xf numFmtId="187" fontId="48" fillId="0" borderId="10" xfId="46" applyNumberFormat="1" applyFont="1" applyFill="1" applyBorder="1" applyAlignment="1">
      <alignment vertical="center" wrapText="1"/>
    </xf>
    <xf numFmtId="187" fontId="47" fillId="0" borderId="10" xfId="46" applyNumberFormat="1" applyFont="1" applyFill="1" applyBorder="1" applyAlignment="1">
      <alignment vertical="center" wrapText="1"/>
    </xf>
    <xf numFmtId="187" fontId="38" fillId="0" borderId="10" xfId="46" applyNumberFormat="1" applyFont="1" applyFill="1" applyBorder="1" applyAlignment="1">
      <alignment vertical="center"/>
    </xf>
    <xf numFmtId="187" fontId="39" fillId="0" borderId="10" xfId="46" applyNumberFormat="1" applyFont="1" applyFill="1" applyBorder="1" applyAlignment="1">
      <alignment vertical="center"/>
    </xf>
    <xf numFmtId="187" fontId="47" fillId="24" borderId="11" xfId="46" applyNumberFormat="1" applyFont="1" applyFill="1" applyBorder="1" applyAlignment="1">
      <alignment vertical="center" wrapText="1"/>
    </xf>
    <xf numFmtId="187" fontId="39" fillId="24" borderId="11" xfId="46" applyNumberFormat="1" applyFont="1" applyFill="1" applyBorder="1" applyAlignment="1">
      <alignment vertical="center" wrapText="1"/>
    </xf>
    <xf numFmtId="187" fontId="47" fillId="24" borderId="14" xfId="46" applyNumberFormat="1" applyFont="1" applyFill="1" applyBorder="1" applyAlignment="1">
      <alignment vertical="center" wrapText="1"/>
    </xf>
    <xf numFmtId="187" fontId="39" fillId="24" borderId="14" xfId="46" applyNumberFormat="1" applyFont="1" applyFill="1" applyBorder="1" applyAlignment="1">
      <alignment vertical="center" wrapText="1"/>
    </xf>
    <xf numFmtId="187" fontId="38" fillId="24" borderId="14" xfId="46" applyNumberFormat="1" applyFont="1" applyFill="1" applyBorder="1" applyAlignment="1">
      <alignment vertical="center" wrapText="1"/>
    </xf>
    <xf numFmtId="187" fontId="38" fillId="0" borderId="10" xfId="46" applyNumberFormat="1" applyFont="1" applyBorder="1" applyAlignment="1">
      <alignment vertical="center"/>
    </xf>
    <xf numFmtId="187" fontId="39" fillId="0" borderId="10" xfId="46" applyNumberFormat="1" applyFont="1" applyBorder="1" applyAlignment="1">
      <alignment vertical="center"/>
    </xf>
    <xf numFmtId="192" fontId="45" fillId="24" borderId="10" xfId="61" applyNumberFormat="1" applyFont="1" applyFill="1" applyBorder="1" applyAlignment="1">
      <alignment vertical="center" wrapText="1"/>
    </xf>
    <xf numFmtId="0" fontId="47" fillId="0" borderId="10" xfId="0" applyNumberFormat="1" applyFont="1" applyFill="1" applyBorder="1" applyAlignment="1">
      <alignment horizontal="left" vertical="center" wrapText="1"/>
    </xf>
    <xf numFmtId="0" fontId="39" fillId="0" borderId="10" xfId="0" applyFont="1" applyBorder="1" applyAlignment="1">
      <alignment horizontal="center" vertical="center" wrapText="1"/>
    </xf>
    <xf numFmtId="187" fontId="46" fillId="24" borderId="14" xfId="46" applyNumberFormat="1" applyFont="1" applyFill="1" applyBorder="1" applyAlignment="1">
      <alignment vertical="center" wrapText="1"/>
    </xf>
    <xf numFmtId="187" fontId="45" fillId="25" borderId="10" xfId="46" applyNumberFormat="1" applyFont="1" applyFill="1" applyBorder="1" applyAlignment="1">
      <alignment vertical="center" wrapText="1"/>
    </xf>
    <xf numFmtId="187" fontId="44" fillId="25" borderId="10" xfId="46" applyNumberFormat="1" applyFont="1" applyFill="1" applyBorder="1" applyAlignment="1">
      <alignment vertical="center" wrapText="1"/>
    </xf>
    <xf numFmtId="192" fontId="45" fillId="25" borderId="10" xfId="61" applyNumberFormat="1" applyFont="1" applyFill="1" applyBorder="1" applyAlignment="1">
      <alignment vertical="center" wrapText="1"/>
    </xf>
    <xf numFmtId="0" fontId="39" fillId="0" borderId="0" xfId="0" applyFont="1" applyFill="1" applyAlignment="1">
      <alignment horizontal="left" wrapText="1"/>
    </xf>
    <xf numFmtId="39" fontId="41" fillId="24" borderId="0" xfId="0" applyNumberFormat="1" applyFont="1" applyFill="1" applyAlignment="1">
      <alignment horizontal="right" vertical="center" wrapText="1"/>
    </xf>
    <xf numFmtId="0" fontId="39" fillId="24" borderId="0" xfId="0" applyFont="1" applyFill="1" applyAlignment="1">
      <alignment horizontal="right" vertical="center" wrapText="1"/>
    </xf>
    <xf numFmtId="0" fontId="39" fillId="24" borderId="0" xfId="0" applyFont="1" applyFill="1" applyBorder="1" applyAlignment="1">
      <alignment horizontal="left" wrapText="1"/>
    </xf>
    <xf numFmtId="189" fontId="39" fillId="24" borderId="0" xfId="46" applyNumberFormat="1" applyFont="1" applyFill="1" applyBorder="1" applyAlignment="1">
      <alignment horizontal="left" vertical="center" wrapText="1"/>
    </xf>
    <xf numFmtId="0" fontId="42" fillId="24" borderId="0" xfId="0" applyFont="1" applyFill="1" applyAlignment="1">
      <alignment horizontal="center" vertical="center"/>
    </xf>
    <xf numFmtId="0" fontId="43" fillId="24" borderId="0" xfId="0" applyNumberFormat="1" applyFont="1" applyFill="1" applyBorder="1" applyAlignment="1">
      <alignment horizontal="center" vertical="center" wrapText="1"/>
    </xf>
  </cellXfs>
  <cellStyles count="9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 builtinId="31" customBuiltin="1"/>
    <cellStyle name="40% - Accent2" xfId="14" builtinId="35" customBuiltin="1"/>
    <cellStyle name="40% - Accent3" xfId="15" builtinId="39" customBuiltin="1"/>
    <cellStyle name="40% - Accent4" xfId="16" builtinId="43" customBuiltin="1"/>
    <cellStyle name="40% - Accent5" xfId="17" builtinId="47" customBuiltin="1"/>
    <cellStyle name="40% - Accent6" xfId="18" builtinId="51" customBuiltin="1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Calculation" xfId="44" builtinId="22" customBuiltin="1"/>
    <cellStyle name="Check Cell" xfId="45" builtinId="23" customBuiltin="1"/>
    <cellStyle name="Comma" xfId="46" builtinId="3"/>
    <cellStyle name="Explanatory Text" xfId="47" builtinId="53" customBuiltin="1"/>
    <cellStyle name="Good" xfId="48" builtinId="26" customBuiltin="1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Input" xfId="53" builtinId="20" customBuiltin="1"/>
    <cellStyle name="Linked Cell" xfId="54" builtinId="24" customBuiltin="1"/>
    <cellStyle name="Neutral" xfId="55" builtinId="28" customBuiltin="1"/>
    <cellStyle name="Normal" xfId="0" builtinId="0"/>
    <cellStyle name="Normal 2 4" xfId="56"/>
    <cellStyle name="Normal 3" xfId="57"/>
    <cellStyle name="Normal 8" xfId="58"/>
    <cellStyle name="Note" xfId="59" builtinId="10" customBuiltin="1"/>
    <cellStyle name="Output" xfId="60" builtinId="21" customBuiltin="1"/>
    <cellStyle name="Percent" xfId="61" builtinId="5"/>
    <cellStyle name="Title" xfId="62" builtinId="15" customBuiltin="1"/>
    <cellStyle name="Total" xfId="63" builtinId="25" customBuiltin="1"/>
    <cellStyle name="Warning Text" xfId="64" builtinId="11" customBuiltin="1"/>
    <cellStyle name="Акцент1" xfId="65"/>
    <cellStyle name="Акцент2" xfId="66"/>
    <cellStyle name="Акцент3" xfId="67"/>
    <cellStyle name="Акцент4" xfId="68"/>
    <cellStyle name="Акцент5" xfId="69"/>
    <cellStyle name="Акцент6" xfId="70"/>
    <cellStyle name="Ввод " xfId="71"/>
    <cellStyle name="Вывод" xfId="72"/>
    <cellStyle name="Вычисление" xfId="73"/>
    <cellStyle name="Заголовок 1" xfId="74"/>
    <cellStyle name="Заголовок 2" xfId="75"/>
    <cellStyle name="Заголовок 3" xfId="76"/>
    <cellStyle name="Заголовок 4" xfId="77"/>
    <cellStyle name="Итог" xfId="78"/>
    <cellStyle name="Контрольная ячейка" xfId="79"/>
    <cellStyle name="Название" xfId="80"/>
    <cellStyle name="Нейтральный" xfId="81"/>
    <cellStyle name="Обычный 3" xfId="82"/>
    <cellStyle name="Плохой" xfId="83"/>
    <cellStyle name="Пояснение" xfId="84"/>
    <cellStyle name="Примечание" xfId="85"/>
    <cellStyle name="Связанная ячейка" xfId="86"/>
    <cellStyle name="Текст предупреждения" xfId="87"/>
    <cellStyle name="Финансовый 3" xfId="88"/>
    <cellStyle name="Хороший" xfId="8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tabSelected="1" topLeftCell="A877" zoomScaleNormal="115" zoomScaleSheetLayoutView="100" workbookViewId="0">
      <selection activeCell="F621" sqref="F621"/>
    </sheetView>
  </sheetViews>
  <sheetFormatPr defaultRowHeight="14.25" x14ac:dyDescent="0.2"/>
  <cols>
    <col min="1" max="1" width="3.85546875" style="1" customWidth="1"/>
    <col min="2" max="2" width="5.140625" style="1" bestFit="1" customWidth="1"/>
    <col min="3" max="3" width="5" style="1" bestFit="1" customWidth="1"/>
    <col min="4" max="4" width="5.28515625" style="1" bestFit="1" customWidth="1"/>
    <col min="5" max="5" width="49.85546875" style="2" customWidth="1"/>
    <col min="6" max="6" width="17.5703125" style="97" customWidth="1"/>
    <col min="7" max="7" width="17.28515625" style="86" customWidth="1"/>
    <col min="8" max="8" width="18.42578125" style="96" customWidth="1"/>
    <col min="9" max="9" width="12" style="31" customWidth="1"/>
    <col min="10" max="10" width="12.28515625" style="3" bestFit="1" customWidth="1"/>
    <col min="11" max="16384" width="9.140625" style="3"/>
  </cols>
  <sheetData>
    <row r="1" spans="1:9" ht="15" customHeight="1" x14ac:dyDescent="0.2">
      <c r="H1" s="142" t="s">
        <v>27</v>
      </c>
      <c r="I1" s="143"/>
    </row>
    <row r="2" spans="1:9" ht="12" customHeight="1" x14ac:dyDescent="0.2">
      <c r="H2" s="142" t="s">
        <v>28</v>
      </c>
      <c r="I2" s="142"/>
    </row>
    <row r="3" spans="1:9" ht="27.75" customHeight="1" x14ac:dyDescent="0.2">
      <c r="A3" s="146" t="s">
        <v>29</v>
      </c>
      <c r="B3" s="146"/>
      <c r="C3" s="146"/>
      <c r="D3" s="146"/>
      <c r="E3" s="146"/>
      <c r="F3" s="146"/>
      <c r="G3" s="146"/>
      <c r="H3" s="146"/>
      <c r="I3" s="146"/>
    </row>
    <row r="4" spans="1:9" ht="72.75" customHeight="1" x14ac:dyDescent="0.2">
      <c r="A4" s="147" t="s">
        <v>283</v>
      </c>
      <c r="B4" s="147"/>
      <c r="C4" s="147"/>
      <c r="D4" s="147"/>
      <c r="E4" s="147"/>
      <c r="F4" s="147"/>
      <c r="G4" s="147"/>
      <c r="H4" s="147"/>
      <c r="I4" s="147"/>
    </row>
    <row r="5" spans="1:9" ht="28.5" customHeight="1" x14ac:dyDescent="0.2">
      <c r="A5" s="4"/>
      <c r="B5" s="4"/>
      <c r="C5" s="4"/>
      <c r="D5" s="32"/>
      <c r="E5" s="4"/>
      <c r="F5" s="87"/>
      <c r="G5" s="87"/>
      <c r="H5" s="87"/>
      <c r="I5" s="4"/>
    </row>
    <row r="6" spans="1:9" ht="10.5" customHeight="1" x14ac:dyDescent="0.2">
      <c r="A6" s="5"/>
      <c r="B6" s="5"/>
      <c r="C6" s="5"/>
      <c r="D6" s="5"/>
      <c r="E6" s="5"/>
      <c r="F6" s="88"/>
      <c r="G6" s="88"/>
      <c r="H6" s="88" t="s">
        <v>198</v>
      </c>
      <c r="I6" s="5"/>
    </row>
    <row r="7" spans="1:9" ht="14.25" customHeight="1" x14ac:dyDescent="0.25">
      <c r="E7" s="5"/>
      <c r="F7" s="98"/>
      <c r="H7" s="89" t="s">
        <v>30</v>
      </c>
      <c r="I7" s="6"/>
    </row>
    <row r="8" spans="1:9" ht="72" customHeight="1" x14ac:dyDescent="0.2">
      <c r="A8" s="7" t="s">
        <v>31</v>
      </c>
      <c r="B8" s="7" t="s">
        <v>32</v>
      </c>
      <c r="C8" s="7" t="s">
        <v>35</v>
      </c>
      <c r="D8" s="7" t="s">
        <v>36</v>
      </c>
      <c r="E8" s="8" t="s">
        <v>54</v>
      </c>
      <c r="F8" s="63" t="s">
        <v>55</v>
      </c>
      <c r="G8" s="63" t="s">
        <v>56</v>
      </c>
      <c r="H8" s="63" t="s">
        <v>57</v>
      </c>
      <c r="I8" s="9" t="s">
        <v>58</v>
      </c>
    </row>
    <row r="9" spans="1:9" s="64" customFormat="1" ht="16.5" x14ac:dyDescent="0.2">
      <c r="A9" s="11"/>
      <c r="B9" s="11"/>
      <c r="C9" s="11"/>
      <c r="D9" s="11"/>
      <c r="E9" s="10" t="s">
        <v>59</v>
      </c>
      <c r="F9" s="106">
        <f>SUM(F11,F24,F34,F44,F54,F63,F70,F77,F86,F105,F121,F135,F144,F149,F160,F245,F277,F282,F342,F450,F467,F472,F481,F486,F505,F519,F524)+SUM(F540,F605,F609,F614,F621,F634,F646,F707,F738,F758,F792,F810,F828,F851,F863)</f>
        <v>41350717.499999993</v>
      </c>
      <c r="G9" s="106">
        <f>SUM(G11,G24,G34,G44,G54,G63,G70,G77,G86,G105,G121,G135,G144,G149,G160,G245,G277,G282,G342,G450,G467,G472,G481,G486,G505,G519,G524)+SUM(G540,G605,G609,G614,G621,G634,G646,G707,G738,G758,G792,G810,G828,G851,G863)</f>
        <v>61708055.399999991</v>
      </c>
      <c r="H9" s="106">
        <f>SUM(H11,H24,H34,H44,H54,H63,H70,H77,H86,H105,H121,H135,H144,H149,H160,H245,H277,H282,H342,H450,H467,H472,H481,H486,H505,H519,H524)+SUM(H540,H605,H609,H614,H621,H634,H646,H707,H738,H758,H792,H810,H828,H851,H863)</f>
        <v>60495450.100000001</v>
      </c>
      <c r="I9" s="134">
        <f>IF(H9=0,"       ",H9/G9)</f>
        <v>0.98034931919115398</v>
      </c>
    </row>
    <row r="10" spans="1:9" s="50" customFormat="1" ht="16.5" x14ac:dyDescent="0.2">
      <c r="A10" s="11"/>
      <c r="B10" s="11"/>
      <c r="C10" s="11"/>
      <c r="D10" s="11"/>
      <c r="E10" s="12" t="s">
        <v>192</v>
      </c>
      <c r="F10" s="108"/>
      <c r="G10" s="90"/>
      <c r="H10" s="90"/>
      <c r="I10" s="107"/>
    </row>
    <row r="11" spans="1:9" s="78" customFormat="1" x14ac:dyDescent="0.2">
      <c r="A11" s="76"/>
      <c r="B11" s="76"/>
      <c r="C11" s="76"/>
      <c r="D11" s="76"/>
      <c r="E11" s="77" t="s">
        <v>60</v>
      </c>
      <c r="F11" s="109">
        <f>SUM(F12:F15)</f>
        <v>360000</v>
      </c>
      <c r="G11" s="110">
        <f>SUM(G12:G15)</f>
        <v>225566.7</v>
      </c>
      <c r="H11" s="110">
        <f>SUM(H12:H15)</f>
        <v>224662.32</v>
      </c>
      <c r="I11" s="111">
        <f t="shared" ref="I11:I73" si="0">IF(H11=0,"       ",H11/G11)</f>
        <v>0.99599063159588719</v>
      </c>
    </row>
    <row r="12" spans="1:9" s="46" customFormat="1" x14ac:dyDescent="0.2">
      <c r="A12" s="13"/>
      <c r="B12" s="13"/>
      <c r="C12" s="13"/>
      <c r="D12" s="13"/>
      <c r="E12" s="56" t="s">
        <v>61</v>
      </c>
      <c r="F12" s="108">
        <f>SUM(F18)</f>
        <v>45000</v>
      </c>
      <c r="G12" s="90">
        <f>SUM(G18)</f>
        <v>3037.1</v>
      </c>
      <c r="H12" s="90">
        <f>SUM(H18)</f>
        <v>3037.1</v>
      </c>
      <c r="I12" s="112">
        <f t="shared" si="0"/>
        <v>1</v>
      </c>
    </row>
    <row r="13" spans="1:9" s="46" customFormat="1" ht="28.5" x14ac:dyDescent="0.2">
      <c r="A13" s="13"/>
      <c r="B13" s="13"/>
      <c r="C13" s="13"/>
      <c r="D13" s="13"/>
      <c r="E13" s="56" t="s">
        <v>62</v>
      </c>
      <c r="F13" s="108">
        <f>SUM(F21)</f>
        <v>250000</v>
      </c>
      <c r="G13" s="90">
        <f>SUM(G21)</f>
        <v>121685.2</v>
      </c>
      <c r="H13" s="90">
        <f>SUM(H21)</f>
        <v>121180.1</v>
      </c>
      <c r="I13" s="112">
        <f t="shared" si="0"/>
        <v>0.99584912544828796</v>
      </c>
    </row>
    <row r="14" spans="1:9" s="46" customFormat="1" ht="28.5" x14ac:dyDescent="0.2">
      <c r="A14" s="13"/>
      <c r="B14" s="13"/>
      <c r="C14" s="13"/>
      <c r="D14" s="13"/>
      <c r="E14" s="16" t="s">
        <v>72</v>
      </c>
      <c r="F14" s="108">
        <f>SUM(F19)</f>
        <v>5000</v>
      </c>
      <c r="G14" s="90">
        <f>SUM(G19)</f>
        <v>950</v>
      </c>
      <c r="H14" s="90">
        <f>SUM(H19)</f>
        <v>950</v>
      </c>
      <c r="I14" s="112">
        <f t="shared" si="0"/>
        <v>1</v>
      </c>
    </row>
    <row r="15" spans="1:9" s="46" customFormat="1" x14ac:dyDescent="0.2">
      <c r="A15" s="13"/>
      <c r="B15" s="13"/>
      <c r="C15" s="13"/>
      <c r="D15" s="13"/>
      <c r="E15" s="56" t="s">
        <v>63</v>
      </c>
      <c r="F15" s="108">
        <f>SUM(F23)</f>
        <v>60000</v>
      </c>
      <c r="G15" s="90">
        <f>SUM(G23)</f>
        <v>99894.399999999994</v>
      </c>
      <c r="H15" s="90">
        <f>SUM(H23)</f>
        <v>99495.12</v>
      </c>
      <c r="I15" s="112">
        <f t="shared" si="0"/>
        <v>0.99600297914597813</v>
      </c>
    </row>
    <row r="16" spans="1:9" s="46" customFormat="1" x14ac:dyDescent="0.2">
      <c r="A16" s="11"/>
      <c r="B16" s="11"/>
      <c r="C16" s="11"/>
      <c r="D16" s="11"/>
      <c r="E16" s="14" t="s">
        <v>192</v>
      </c>
      <c r="F16" s="113"/>
      <c r="G16" s="114"/>
      <c r="H16" s="114"/>
      <c r="I16" s="115" t="str">
        <f t="shared" si="0"/>
        <v xml:space="preserve">       </v>
      </c>
    </row>
    <row r="17" spans="1:9" s="46" customFormat="1" x14ac:dyDescent="0.2">
      <c r="A17" s="11" t="s">
        <v>64</v>
      </c>
      <c r="B17" s="11" t="s">
        <v>64</v>
      </c>
      <c r="C17" s="11" t="s">
        <v>64</v>
      </c>
      <c r="D17" s="11" t="s">
        <v>65</v>
      </c>
      <c r="E17" s="15" t="s">
        <v>66</v>
      </c>
      <c r="F17" s="108">
        <f>SUM(F18:F19)</f>
        <v>50000</v>
      </c>
      <c r="G17" s="90">
        <f>SUM(G18:G19)</f>
        <v>3987.1</v>
      </c>
      <c r="H17" s="90">
        <f>SUM(H18:H19)</f>
        <v>3987.1</v>
      </c>
      <c r="I17" s="112">
        <f t="shared" si="0"/>
        <v>1</v>
      </c>
    </row>
    <row r="18" spans="1:9" s="46" customFormat="1" ht="20.25" customHeight="1" x14ac:dyDescent="0.2">
      <c r="A18" s="11"/>
      <c r="B18" s="11"/>
      <c r="C18" s="11"/>
      <c r="D18" s="11"/>
      <c r="E18" s="55" t="s">
        <v>61</v>
      </c>
      <c r="F18" s="113">
        <v>45000</v>
      </c>
      <c r="G18" s="114">
        <v>3037.1</v>
      </c>
      <c r="H18" s="114">
        <v>3037.1</v>
      </c>
      <c r="I18" s="115">
        <f t="shared" si="0"/>
        <v>1</v>
      </c>
    </row>
    <row r="19" spans="1:9" s="46" customFormat="1" ht="30" customHeight="1" x14ac:dyDescent="0.2">
      <c r="A19" s="11"/>
      <c r="B19" s="11"/>
      <c r="C19" s="11"/>
      <c r="D19" s="11"/>
      <c r="E19" s="17" t="s">
        <v>72</v>
      </c>
      <c r="F19" s="113">
        <v>5000</v>
      </c>
      <c r="G19" s="114">
        <v>950</v>
      </c>
      <c r="H19" s="114">
        <v>950</v>
      </c>
      <c r="I19" s="115">
        <f t="shared" si="0"/>
        <v>1</v>
      </c>
    </row>
    <row r="20" spans="1:9" s="46" customFormat="1" x14ac:dyDescent="0.2">
      <c r="A20" s="11" t="s">
        <v>64</v>
      </c>
      <c r="B20" s="11" t="s">
        <v>64</v>
      </c>
      <c r="C20" s="11" t="s">
        <v>64</v>
      </c>
      <c r="D20" s="11" t="s">
        <v>67</v>
      </c>
      <c r="E20" s="15" t="s">
        <v>68</v>
      </c>
      <c r="F20" s="108">
        <f>SUM(F21)</f>
        <v>250000</v>
      </c>
      <c r="G20" s="90">
        <f>SUM(G21)</f>
        <v>121685.2</v>
      </c>
      <c r="H20" s="90">
        <f>SUM(H21)</f>
        <v>121180.1</v>
      </c>
      <c r="I20" s="112">
        <f t="shared" si="0"/>
        <v>0.99584912544828796</v>
      </c>
    </row>
    <row r="21" spans="1:9" s="46" customFormat="1" x14ac:dyDescent="0.2">
      <c r="A21" s="11"/>
      <c r="B21" s="11"/>
      <c r="C21" s="11"/>
      <c r="D21" s="11"/>
      <c r="E21" s="55" t="s">
        <v>62</v>
      </c>
      <c r="F21" s="113">
        <v>250000</v>
      </c>
      <c r="G21" s="114">
        <v>121685.2</v>
      </c>
      <c r="H21" s="114">
        <v>121180.1</v>
      </c>
      <c r="I21" s="115">
        <f t="shared" si="0"/>
        <v>0.99584912544828796</v>
      </c>
    </row>
    <row r="22" spans="1:9" s="46" customFormat="1" ht="57" x14ac:dyDescent="0.2">
      <c r="A22" s="11" t="s">
        <v>64</v>
      </c>
      <c r="B22" s="11" t="s">
        <v>64</v>
      </c>
      <c r="C22" s="11" t="s">
        <v>64</v>
      </c>
      <c r="D22" s="11" t="s">
        <v>69</v>
      </c>
      <c r="E22" s="15" t="s">
        <v>164</v>
      </c>
      <c r="F22" s="108">
        <f>SUM(F23)</f>
        <v>60000</v>
      </c>
      <c r="G22" s="90">
        <f>SUM(G23)</f>
        <v>99894.399999999994</v>
      </c>
      <c r="H22" s="90">
        <f>SUM(H23)</f>
        <v>99495.12</v>
      </c>
      <c r="I22" s="112">
        <f t="shared" si="0"/>
        <v>0.99600297914597813</v>
      </c>
    </row>
    <row r="23" spans="1:9" s="46" customFormat="1" ht="19.5" customHeight="1" x14ac:dyDescent="0.2">
      <c r="A23" s="11"/>
      <c r="B23" s="11"/>
      <c r="C23" s="11"/>
      <c r="D23" s="11"/>
      <c r="E23" s="55" t="s">
        <v>63</v>
      </c>
      <c r="F23" s="113">
        <v>60000</v>
      </c>
      <c r="G23" s="114">
        <v>99894.399999999994</v>
      </c>
      <c r="H23" s="114">
        <v>99495.12</v>
      </c>
      <c r="I23" s="115">
        <f t="shared" si="0"/>
        <v>0.99600297914597813</v>
      </c>
    </row>
    <row r="24" spans="1:9" s="78" customFormat="1" x14ac:dyDescent="0.2">
      <c r="A24" s="76"/>
      <c r="B24" s="76"/>
      <c r="C24" s="76"/>
      <c r="D24" s="76"/>
      <c r="E24" s="77" t="s">
        <v>71</v>
      </c>
      <c r="F24" s="109">
        <f>SUM(F25:F27)</f>
        <v>240000</v>
      </c>
      <c r="G24" s="110">
        <f>SUM(G25:G27)</f>
        <v>216987.7</v>
      </c>
      <c r="H24" s="110">
        <f>SUM(H25:H27)</f>
        <v>216449.19</v>
      </c>
      <c r="I24" s="111">
        <f t="shared" si="0"/>
        <v>0.99751824642594944</v>
      </c>
    </row>
    <row r="25" spans="1:9" s="46" customFormat="1" ht="28.5" x14ac:dyDescent="0.2">
      <c r="A25" s="13"/>
      <c r="B25" s="13"/>
      <c r="C25" s="13"/>
      <c r="D25" s="13"/>
      <c r="E25" s="56" t="s">
        <v>62</v>
      </c>
      <c r="F25" s="108">
        <f>SUM(F30)</f>
        <v>85000</v>
      </c>
      <c r="G25" s="90">
        <f>SUM(G30)</f>
        <v>82347.7</v>
      </c>
      <c r="H25" s="90">
        <f>SUM(H30)</f>
        <v>82347.69</v>
      </c>
      <c r="I25" s="112">
        <f t="shared" si="0"/>
        <v>0.9999998785637001</v>
      </c>
    </row>
    <row r="26" spans="1:9" s="46" customFormat="1" ht="36.75" customHeight="1" x14ac:dyDescent="0.2">
      <c r="A26" s="13"/>
      <c r="B26" s="13"/>
      <c r="C26" s="13"/>
      <c r="D26" s="13"/>
      <c r="E26" s="16" t="s">
        <v>72</v>
      </c>
      <c r="F26" s="108">
        <f>F31</f>
        <v>5000</v>
      </c>
      <c r="G26" s="90">
        <f>G31</f>
        <v>1750</v>
      </c>
      <c r="H26" s="90">
        <f>H31</f>
        <v>1750</v>
      </c>
      <c r="I26" s="112">
        <f t="shared" si="0"/>
        <v>1</v>
      </c>
    </row>
    <row r="27" spans="1:9" s="46" customFormat="1" x14ac:dyDescent="0.2">
      <c r="A27" s="13"/>
      <c r="B27" s="13"/>
      <c r="C27" s="13"/>
      <c r="D27" s="13"/>
      <c r="E27" s="56" t="s">
        <v>63</v>
      </c>
      <c r="F27" s="108">
        <f>F33</f>
        <v>150000</v>
      </c>
      <c r="G27" s="108">
        <f>G33</f>
        <v>132890</v>
      </c>
      <c r="H27" s="108">
        <f>H33</f>
        <v>132351.5</v>
      </c>
      <c r="I27" s="112">
        <f t="shared" si="0"/>
        <v>0.99594777635638498</v>
      </c>
    </row>
    <row r="28" spans="1:9" s="46" customFormat="1" x14ac:dyDescent="0.2">
      <c r="A28" s="11"/>
      <c r="B28" s="11"/>
      <c r="C28" s="11"/>
      <c r="D28" s="11"/>
      <c r="E28" s="14" t="s">
        <v>192</v>
      </c>
      <c r="F28" s="116"/>
      <c r="G28" s="114"/>
      <c r="H28" s="114"/>
      <c r="I28" s="115" t="str">
        <f t="shared" si="0"/>
        <v xml:space="preserve">       </v>
      </c>
    </row>
    <row r="29" spans="1:9" s="46" customFormat="1" x14ac:dyDescent="0.2">
      <c r="A29" s="11" t="s">
        <v>64</v>
      </c>
      <c r="B29" s="11" t="s">
        <v>64</v>
      </c>
      <c r="C29" s="11" t="s">
        <v>64</v>
      </c>
      <c r="D29" s="11" t="s">
        <v>67</v>
      </c>
      <c r="E29" s="15" t="s">
        <v>73</v>
      </c>
      <c r="F29" s="108">
        <f>SUM(F30:F31)</f>
        <v>90000</v>
      </c>
      <c r="G29" s="90">
        <f>SUM(G30:G31)</f>
        <v>84097.7</v>
      </c>
      <c r="H29" s="90">
        <f>SUM(H30:H31)</f>
        <v>84097.69</v>
      </c>
      <c r="I29" s="112">
        <f t="shared" si="0"/>
        <v>0.99999988109068383</v>
      </c>
    </row>
    <row r="30" spans="1:9" s="46" customFormat="1" ht="21" customHeight="1" x14ac:dyDescent="0.2">
      <c r="A30" s="11"/>
      <c r="B30" s="11"/>
      <c r="C30" s="11"/>
      <c r="D30" s="11"/>
      <c r="E30" s="55" t="s">
        <v>62</v>
      </c>
      <c r="F30" s="113">
        <v>85000</v>
      </c>
      <c r="G30" s="114">
        <v>82347.7</v>
      </c>
      <c r="H30" s="114">
        <v>82347.69</v>
      </c>
      <c r="I30" s="115">
        <f t="shared" si="0"/>
        <v>0.9999998785637001</v>
      </c>
    </row>
    <row r="31" spans="1:9" s="46" customFormat="1" ht="39" customHeight="1" x14ac:dyDescent="0.2">
      <c r="A31" s="11"/>
      <c r="B31" s="11"/>
      <c r="C31" s="11"/>
      <c r="D31" s="11"/>
      <c r="E31" s="55" t="s">
        <v>72</v>
      </c>
      <c r="F31" s="113">
        <v>5000</v>
      </c>
      <c r="G31" s="114">
        <v>1750</v>
      </c>
      <c r="H31" s="114">
        <v>1750</v>
      </c>
      <c r="I31" s="115">
        <f t="shared" si="0"/>
        <v>1</v>
      </c>
    </row>
    <row r="32" spans="1:9" s="46" customFormat="1" ht="39" customHeight="1" x14ac:dyDescent="0.2">
      <c r="A32" s="11" t="s">
        <v>64</v>
      </c>
      <c r="B32" s="11" t="s">
        <v>64</v>
      </c>
      <c r="C32" s="11" t="s">
        <v>64</v>
      </c>
      <c r="D32" s="11" t="s">
        <v>128</v>
      </c>
      <c r="E32" s="15" t="s">
        <v>18</v>
      </c>
      <c r="F32" s="108">
        <f>SUM(F33)</f>
        <v>150000</v>
      </c>
      <c r="G32" s="90">
        <f>SUM(G33)</f>
        <v>132890</v>
      </c>
      <c r="H32" s="90">
        <f>SUM(H33)</f>
        <v>132351.5</v>
      </c>
      <c r="I32" s="112">
        <f t="shared" si="0"/>
        <v>0.99594777635638498</v>
      </c>
    </row>
    <row r="33" spans="1:9" s="46" customFormat="1" ht="39" customHeight="1" x14ac:dyDescent="0.2">
      <c r="A33" s="13"/>
      <c r="B33" s="13"/>
      <c r="C33" s="13"/>
      <c r="D33" s="13"/>
      <c r="E33" s="55" t="s">
        <v>63</v>
      </c>
      <c r="F33" s="113">
        <v>150000</v>
      </c>
      <c r="G33" s="114">
        <v>132890</v>
      </c>
      <c r="H33" s="114">
        <v>132351.5</v>
      </c>
      <c r="I33" s="115">
        <f t="shared" si="0"/>
        <v>0.99594777635638498</v>
      </c>
    </row>
    <row r="34" spans="1:9" s="78" customFormat="1" ht="27" customHeight="1" x14ac:dyDescent="0.2">
      <c r="A34" s="76"/>
      <c r="B34" s="76"/>
      <c r="C34" s="76"/>
      <c r="D34" s="76"/>
      <c r="E34" s="77" t="s">
        <v>74</v>
      </c>
      <c r="F34" s="109">
        <f>SUM(F35:F37)</f>
        <v>225000</v>
      </c>
      <c r="G34" s="110">
        <f>SUM(G35:G37)</f>
        <v>367876.2</v>
      </c>
      <c r="H34" s="110">
        <f>SUM(H35:H37)</f>
        <v>367736.14</v>
      </c>
      <c r="I34" s="111">
        <f t="shared" si="0"/>
        <v>0.99961927409275186</v>
      </c>
    </row>
    <row r="35" spans="1:9" s="46" customFormat="1" ht="28.5" x14ac:dyDescent="0.2">
      <c r="A35" s="13"/>
      <c r="B35" s="13"/>
      <c r="C35" s="13"/>
      <c r="D35" s="13"/>
      <c r="E35" s="56" t="s">
        <v>62</v>
      </c>
      <c r="F35" s="108">
        <f>SUM(F40)</f>
        <v>214100</v>
      </c>
      <c r="G35" s="90">
        <f t="shared" ref="F35:H36" si="1">SUM(G40)</f>
        <v>213346.2</v>
      </c>
      <c r="H35" s="90">
        <f t="shared" si="1"/>
        <v>213346.14</v>
      </c>
      <c r="I35" s="112">
        <f t="shared" si="0"/>
        <v>0.99999971876696192</v>
      </c>
    </row>
    <row r="36" spans="1:9" s="46" customFormat="1" ht="28.5" x14ac:dyDescent="0.2">
      <c r="A36" s="13"/>
      <c r="B36" s="13"/>
      <c r="C36" s="13"/>
      <c r="D36" s="13"/>
      <c r="E36" s="16" t="s">
        <v>72</v>
      </c>
      <c r="F36" s="108">
        <f t="shared" si="1"/>
        <v>10900</v>
      </c>
      <c r="G36" s="90">
        <f t="shared" si="1"/>
        <v>500</v>
      </c>
      <c r="H36" s="90">
        <f t="shared" si="1"/>
        <v>500</v>
      </c>
      <c r="I36" s="112">
        <f t="shared" si="0"/>
        <v>1</v>
      </c>
    </row>
    <row r="37" spans="1:9" s="46" customFormat="1" ht="18.75" customHeight="1" x14ac:dyDescent="0.2">
      <c r="A37" s="13"/>
      <c r="B37" s="13"/>
      <c r="C37" s="13"/>
      <c r="D37" s="13"/>
      <c r="E37" s="56" t="s">
        <v>63</v>
      </c>
      <c r="F37" s="108">
        <f>F43</f>
        <v>0</v>
      </c>
      <c r="G37" s="108">
        <f>G43</f>
        <v>154030</v>
      </c>
      <c r="H37" s="108">
        <f>H43</f>
        <v>153890</v>
      </c>
      <c r="I37" s="112">
        <f t="shared" si="0"/>
        <v>0.99909108615204834</v>
      </c>
    </row>
    <row r="38" spans="1:9" s="46" customFormat="1" x14ac:dyDescent="0.2">
      <c r="A38" s="11"/>
      <c r="B38" s="11"/>
      <c r="C38" s="11"/>
      <c r="D38" s="11"/>
      <c r="E38" s="14" t="s">
        <v>192</v>
      </c>
      <c r="F38" s="117"/>
      <c r="G38" s="117"/>
      <c r="H38" s="117"/>
      <c r="I38" s="115" t="str">
        <f t="shared" si="0"/>
        <v xml:space="preserve">       </v>
      </c>
    </row>
    <row r="39" spans="1:9" s="46" customFormat="1" x14ac:dyDescent="0.2">
      <c r="A39" s="11" t="s">
        <v>64</v>
      </c>
      <c r="B39" s="11" t="s">
        <v>64</v>
      </c>
      <c r="C39" s="11" t="s">
        <v>64</v>
      </c>
      <c r="D39" s="11" t="s">
        <v>67</v>
      </c>
      <c r="E39" s="15" t="s">
        <v>75</v>
      </c>
      <c r="F39" s="108">
        <f>SUM(F40:F41)</f>
        <v>225000</v>
      </c>
      <c r="G39" s="90">
        <f>SUM(G40:G41)</f>
        <v>213846.2</v>
      </c>
      <c r="H39" s="90">
        <f>SUM(H40:H41)</f>
        <v>213846.14</v>
      </c>
      <c r="I39" s="112">
        <f t="shared" si="0"/>
        <v>0.99999971942452104</v>
      </c>
    </row>
    <row r="40" spans="1:9" s="46" customFormat="1" ht="19.5" customHeight="1" x14ac:dyDescent="0.2">
      <c r="A40" s="11"/>
      <c r="B40" s="11"/>
      <c r="C40" s="11"/>
      <c r="D40" s="11"/>
      <c r="E40" s="55" t="s">
        <v>62</v>
      </c>
      <c r="F40" s="113">
        <v>214100</v>
      </c>
      <c r="G40" s="114">
        <v>213346.2</v>
      </c>
      <c r="H40" s="114">
        <v>213346.14</v>
      </c>
      <c r="I40" s="115">
        <f t="shared" si="0"/>
        <v>0.99999971876696192</v>
      </c>
    </row>
    <row r="41" spans="1:9" s="46" customFormat="1" ht="34.5" customHeight="1" x14ac:dyDescent="0.2">
      <c r="A41" s="11"/>
      <c r="B41" s="11"/>
      <c r="C41" s="11"/>
      <c r="D41" s="11"/>
      <c r="E41" s="17" t="s">
        <v>72</v>
      </c>
      <c r="F41" s="113">
        <v>10900</v>
      </c>
      <c r="G41" s="114">
        <v>500</v>
      </c>
      <c r="H41" s="114">
        <v>500</v>
      </c>
      <c r="I41" s="115">
        <f t="shared" si="0"/>
        <v>1</v>
      </c>
    </row>
    <row r="42" spans="1:9" s="46" customFormat="1" ht="18" customHeight="1" x14ac:dyDescent="0.2">
      <c r="A42" s="11" t="s">
        <v>69</v>
      </c>
      <c r="B42" s="11" t="s">
        <v>64</v>
      </c>
      <c r="C42" s="11" t="s">
        <v>64</v>
      </c>
      <c r="D42" s="11" t="s">
        <v>64</v>
      </c>
      <c r="E42" s="15" t="s">
        <v>70</v>
      </c>
      <c r="F42" s="108">
        <f>SUM(F43)</f>
        <v>0</v>
      </c>
      <c r="G42" s="90">
        <f>SUM(G43)</f>
        <v>154030</v>
      </c>
      <c r="H42" s="90">
        <f>SUM(H43)</f>
        <v>153890</v>
      </c>
      <c r="I42" s="112">
        <f t="shared" si="0"/>
        <v>0.99909108615204834</v>
      </c>
    </row>
    <row r="43" spans="1:9" s="46" customFormat="1" ht="18.75" customHeight="1" x14ac:dyDescent="0.2">
      <c r="A43" s="13"/>
      <c r="B43" s="13"/>
      <c r="C43" s="13"/>
      <c r="D43" s="13"/>
      <c r="E43" s="55" t="s">
        <v>63</v>
      </c>
      <c r="F43" s="113"/>
      <c r="G43" s="114">
        <v>154030</v>
      </c>
      <c r="H43" s="114">
        <v>153890</v>
      </c>
      <c r="I43" s="115">
        <f t="shared" si="0"/>
        <v>0.99909108615204834</v>
      </c>
    </row>
    <row r="44" spans="1:9" s="78" customFormat="1" ht="18.75" customHeight="1" x14ac:dyDescent="0.2">
      <c r="A44" s="76"/>
      <c r="B44" s="76"/>
      <c r="C44" s="76"/>
      <c r="D44" s="76"/>
      <c r="E44" s="77" t="s">
        <v>76</v>
      </c>
      <c r="F44" s="109">
        <f>SUM(F49,F52)</f>
        <v>62200</v>
      </c>
      <c r="G44" s="109">
        <f>SUM(G49,G52)</f>
        <v>45869.7</v>
      </c>
      <c r="H44" s="109">
        <f>SUM(H49,H52)</f>
        <v>7044.4</v>
      </c>
      <c r="I44" s="111">
        <f t="shared" si="0"/>
        <v>0.15357414589587462</v>
      </c>
    </row>
    <row r="45" spans="1:9" s="46" customFormat="1" ht="31.5" customHeight="1" x14ac:dyDescent="0.2">
      <c r="A45" s="13"/>
      <c r="B45" s="13"/>
      <c r="C45" s="13"/>
      <c r="D45" s="13"/>
      <c r="E45" s="56" t="s">
        <v>62</v>
      </c>
      <c r="F45" s="108">
        <f t="shared" ref="F45:H46" si="2">SUM(F50)</f>
        <v>60000</v>
      </c>
      <c r="G45" s="108">
        <f t="shared" si="2"/>
        <v>38135.699999999997</v>
      </c>
      <c r="H45" s="108">
        <f t="shared" si="2"/>
        <v>0</v>
      </c>
      <c r="I45" s="112" t="str">
        <f t="shared" si="0"/>
        <v xml:space="preserve">       </v>
      </c>
    </row>
    <row r="46" spans="1:9" s="46" customFormat="1" ht="35.25" customHeight="1" x14ac:dyDescent="0.2">
      <c r="A46" s="13"/>
      <c r="B46" s="13"/>
      <c r="C46" s="13"/>
      <c r="D46" s="13"/>
      <c r="E46" s="56" t="s">
        <v>89</v>
      </c>
      <c r="F46" s="108">
        <f t="shared" si="2"/>
        <v>2200</v>
      </c>
      <c r="G46" s="108">
        <f t="shared" si="2"/>
        <v>2200</v>
      </c>
      <c r="H46" s="108">
        <f t="shared" si="2"/>
        <v>1650</v>
      </c>
      <c r="I46" s="112">
        <f t="shared" si="0"/>
        <v>0.75</v>
      </c>
    </row>
    <row r="47" spans="1:9" s="46" customFormat="1" ht="23.25" customHeight="1" x14ac:dyDescent="0.2">
      <c r="A47" s="13"/>
      <c r="B47" s="13"/>
      <c r="C47" s="13"/>
      <c r="D47" s="13"/>
      <c r="E47" s="56" t="s">
        <v>63</v>
      </c>
      <c r="F47" s="108">
        <f>SUM(F53)</f>
        <v>0</v>
      </c>
      <c r="G47" s="108">
        <f>SUM(G53)</f>
        <v>5534</v>
      </c>
      <c r="H47" s="108">
        <f>SUM(H53)</f>
        <v>5394.4</v>
      </c>
      <c r="I47" s="112">
        <f t="shared" si="0"/>
        <v>0.97477412359956628</v>
      </c>
    </row>
    <row r="48" spans="1:9" s="46" customFormat="1" x14ac:dyDescent="0.2">
      <c r="A48" s="11"/>
      <c r="B48" s="11"/>
      <c r="C48" s="11"/>
      <c r="D48" s="11"/>
      <c r="E48" s="14" t="s">
        <v>192</v>
      </c>
      <c r="F48" s="108"/>
      <c r="G48" s="90"/>
      <c r="H48" s="90"/>
      <c r="I48" s="115" t="str">
        <f t="shared" si="0"/>
        <v xml:space="preserve">       </v>
      </c>
    </row>
    <row r="49" spans="1:9" s="46" customFormat="1" ht="17.25" customHeight="1" x14ac:dyDescent="0.2">
      <c r="A49" s="11" t="s">
        <v>77</v>
      </c>
      <c r="B49" s="11" t="s">
        <v>77</v>
      </c>
      <c r="C49" s="11" t="s">
        <v>64</v>
      </c>
      <c r="D49" s="11" t="s">
        <v>77</v>
      </c>
      <c r="E49" s="15" t="s">
        <v>19</v>
      </c>
      <c r="F49" s="108">
        <f>SUM(F50:F51)</f>
        <v>62200</v>
      </c>
      <c r="G49" s="108">
        <f>SUM(G50:G51)</f>
        <v>40335.699999999997</v>
      </c>
      <c r="H49" s="108">
        <f>SUM(H50:H51)</f>
        <v>1650</v>
      </c>
      <c r="I49" s="112">
        <f t="shared" si="0"/>
        <v>4.0906690599146665E-2</v>
      </c>
    </row>
    <row r="50" spans="1:9" s="46" customFormat="1" ht="21.75" customHeight="1" x14ac:dyDescent="0.2">
      <c r="A50" s="11"/>
      <c r="B50" s="11"/>
      <c r="C50" s="11"/>
      <c r="D50" s="11"/>
      <c r="E50" s="55" t="s">
        <v>62</v>
      </c>
      <c r="F50" s="114">
        <v>60000</v>
      </c>
      <c r="G50" s="114">
        <v>38135.699999999997</v>
      </c>
      <c r="H50" s="114"/>
      <c r="I50" s="115" t="str">
        <f t="shared" si="0"/>
        <v xml:space="preserve">       </v>
      </c>
    </row>
    <row r="51" spans="1:9" s="46" customFormat="1" ht="30" customHeight="1" x14ac:dyDescent="0.2">
      <c r="A51" s="11"/>
      <c r="B51" s="11"/>
      <c r="C51" s="11"/>
      <c r="D51" s="11"/>
      <c r="E51" s="17" t="s">
        <v>72</v>
      </c>
      <c r="F51" s="113">
        <v>2200</v>
      </c>
      <c r="G51" s="114">
        <v>2200</v>
      </c>
      <c r="H51" s="114">
        <v>1650</v>
      </c>
      <c r="I51" s="115">
        <f t="shared" si="0"/>
        <v>0.75</v>
      </c>
    </row>
    <row r="52" spans="1:9" s="46" customFormat="1" ht="34.5" customHeight="1" x14ac:dyDescent="0.2">
      <c r="A52" s="11" t="s">
        <v>77</v>
      </c>
      <c r="B52" s="11" t="s">
        <v>77</v>
      </c>
      <c r="C52" s="11" t="s">
        <v>64</v>
      </c>
      <c r="D52" s="11" t="s">
        <v>90</v>
      </c>
      <c r="E52" s="15" t="s">
        <v>166</v>
      </c>
      <c r="F52" s="108">
        <f>SUM(F53)</f>
        <v>0</v>
      </c>
      <c r="G52" s="90">
        <f>SUM(G53)</f>
        <v>5534</v>
      </c>
      <c r="H52" s="90">
        <f>SUM(H53)</f>
        <v>5394.4</v>
      </c>
      <c r="I52" s="112">
        <f t="shared" si="0"/>
        <v>0.97477412359956628</v>
      </c>
    </row>
    <row r="53" spans="1:9" s="46" customFormat="1" ht="21.75" customHeight="1" x14ac:dyDescent="0.2">
      <c r="A53" s="11"/>
      <c r="B53" s="11"/>
      <c r="C53" s="11"/>
      <c r="D53" s="11"/>
      <c r="E53" s="55" t="s">
        <v>63</v>
      </c>
      <c r="F53" s="114"/>
      <c r="G53" s="114">
        <v>5534</v>
      </c>
      <c r="H53" s="114">
        <v>5394.4</v>
      </c>
      <c r="I53" s="115">
        <f t="shared" si="0"/>
        <v>0.97477412359956628</v>
      </c>
    </row>
    <row r="54" spans="1:9" s="78" customFormat="1" ht="27.75" customHeight="1" x14ac:dyDescent="0.2">
      <c r="A54" s="76"/>
      <c r="B54" s="76"/>
      <c r="C54" s="76"/>
      <c r="D54" s="76"/>
      <c r="E54" s="77" t="s">
        <v>150</v>
      </c>
      <c r="F54" s="109">
        <f>SUM(F59,)</f>
        <v>0</v>
      </c>
      <c r="G54" s="110">
        <f>SUM(G59,)</f>
        <v>102782.5</v>
      </c>
      <c r="H54" s="110">
        <f>SUM(H59,)</f>
        <v>92637.97</v>
      </c>
      <c r="I54" s="111">
        <f t="shared" si="0"/>
        <v>0.90130099968379829</v>
      </c>
    </row>
    <row r="55" spans="1:9" s="46" customFormat="1" ht="34.5" customHeight="1" x14ac:dyDescent="0.2">
      <c r="A55" s="11"/>
      <c r="B55" s="11"/>
      <c r="C55" s="11"/>
      <c r="D55" s="11"/>
      <c r="E55" s="56" t="s">
        <v>62</v>
      </c>
      <c r="F55" s="108">
        <f t="shared" ref="F55:H57" si="3">SUM(F60)</f>
        <v>0</v>
      </c>
      <c r="G55" s="90">
        <f t="shared" si="3"/>
        <v>14751.5</v>
      </c>
      <c r="H55" s="90">
        <f t="shared" si="3"/>
        <v>11808.36</v>
      </c>
      <c r="I55" s="112">
        <f t="shared" si="0"/>
        <v>0.80048537436870826</v>
      </c>
    </row>
    <row r="56" spans="1:9" s="46" customFormat="1" ht="33.75" customHeight="1" x14ac:dyDescent="0.2">
      <c r="A56" s="13"/>
      <c r="B56" s="13"/>
      <c r="C56" s="13"/>
      <c r="D56" s="13"/>
      <c r="E56" s="56" t="s">
        <v>89</v>
      </c>
      <c r="F56" s="108">
        <f t="shared" si="3"/>
        <v>0</v>
      </c>
      <c r="G56" s="90">
        <f t="shared" si="3"/>
        <v>990</v>
      </c>
      <c r="H56" s="90">
        <f t="shared" si="3"/>
        <v>990</v>
      </c>
      <c r="I56" s="112">
        <f t="shared" si="0"/>
        <v>1</v>
      </c>
    </row>
    <row r="57" spans="1:9" s="46" customFormat="1" ht="19.5" customHeight="1" x14ac:dyDescent="0.2">
      <c r="A57" s="13"/>
      <c r="B57" s="13"/>
      <c r="C57" s="13"/>
      <c r="D57" s="13"/>
      <c r="E57" s="56" t="s">
        <v>63</v>
      </c>
      <c r="F57" s="108">
        <f t="shared" si="3"/>
        <v>0</v>
      </c>
      <c r="G57" s="90">
        <f t="shared" si="3"/>
        <v>87041</v>
      </c>
      <c r="H57" s="90">
        <f t="shared" si="3"/>
        <v>79839.61</v>
      </c>
      <c r="I57" s="112">
        <f t="shared" si="0"/>
        <v>0.91726439264254778</v>
      </c>
    </row>
    <row r="58" spans="1:9" s="46" customFormat="1" ht="15.75" customHeight="1" x14ac:dyDescent="0.2">
      <c r="A58" s="11"/>
      <c r="B58" s="11"/>
      <c r="C58" s="11"/>
      <c r="D58" s="11"/>
      <c r="E58" s="14" t="s">
        <v>192</v>
      </c>
      <c r="F58" s="113"/>
      <c r="G58" s="114"/>
      <c r="H58" s="114"/>
      <c r="I58" s="115" t="str">
        <f t="shared" si="0"/>
        <v xml:space="preserve">       </v>
      </c>
    </row>
    <row r="59" spans="1:9" s="46" customFormat="1" ht="23.25" customHeight="1" x14ac:dyDescent="0.2">
      <c r="A59" s="11" t="s">
        <v>77</v>
      </c>
      <c r="B59" s="11" t="s">
        <v>77</v>
      </c>
      <c r="C59" s="11" t="s">
        <v>64</v>
      </c>
      <c r="D59" s="11" t="s">
        <v>81</v>
      </c>
      <c r="E59" s="15" t="s">
        <v>151</v>
      </c>
      <c r="F59" s="108">
        <f>SUM(F60:F62)</f>
        <v>0</v>
      </c>
      <c r="G59" s="90">
        <f>SUM(G60:G62)</f>
        <v>102782.5</v>
      </c>
      <c r="H59" s="90">
        <f>SUM(H60:H62)</f>
        <v>92637.97</v>
      </c>
      <c r="I59" s="112">
        <f t="shared" si="0"/>
        <v>0.90130099968379829</v>
      </c>
    </row>
    <row r="60" spans="1:9" s="46" customFormat="1" ht="15.75" customHeight="1" x14ac:dyDescent="0.2">
      <c r="A60" s="11"/>
      <c r="B60" s="11"/>
      <c r="C60" s="11"/>
      <c r="D60" s="11"/>
      <c r="E60" s="55" t="s">
        <v>189</v>
      </c>
      <c r="F60" s="113"/>
      <c r="G60" s="114">
        <v>14751.5</v>
      </c>
      <c r="H60" s="114">
        <v>11808.36</v>
      </c>
      <c r="I60" s="115">
        <f t="shared" si="0"/>
        <v>0.80048537436870826</v>
      </c>
    </row>
    <row r="61" spans="1:9" s="46" customFormat="1" ht="35.25" customHeight="1" x14ac:dyDescent="0.2">
      <c r="A61" s="13"/>
      <c r="B61" s="13"/>
      <c r="C61" s="13"/>
      <c r="D61" s="13"/>
      <c r="E61" s="17" t="s">
        <v>72</v>
      </c>
      <c r="F61" s="113"/>
      <c r="G61" s="114">
        <v>990</v>
      </c>
      <c r="H61" s="114">
        <v>990</v>
      </c>
      <c r="I61" s="115">
        <f t="shared" si="0"/>
        <v>1</v>
      </c>
    </row>
    <row r="62" spans="1:9" s="46" customFormat="1" ht="21.75" customHeight="1" x14ac:dyDescent="0.2">
      <c r="A62" s="11"/>
      <c r="B62" s="11"/>
      <c r="C62" s="11"/>
      <c r="D62" s="11"/>
      <c r="E62" s="55" t="s">
        <v>63</v>
      </c>
      <c r="F62" s="113"/>
      <c r="G62" s="114">
        <v>87041</v>
      </c>
      <c r="H62" s="114">
        <v>79839.61</v>
      </c>
      <c r="I62" s="115">
        <f t="shared" si="0"/>
        <v>0.91726439264254778</v>
      </c>
    </row>
    <row r="63" spans="1:9" s="78" customFormat="1" ht="24.75" customHeight="1" x14ac:dyDescent="0.2">
      <c r="A63" s="76"/>
      <c r="B63" s="76"/>
      <c r="C63" s="76"/>
      <c r="D63" s="76"/>
      <c r="E63" s="77" t="s">
        <v>171</v>
      </c>
      <c r="F63" s="109">
        <f t="shared" ref="F63:H64" si="4">SUM(F66)+F68</f>
        <v>0</v>
      </c>
      <c r="G63" s="110">
        <f t="shared" si="4"/>
        <v>43117.4</v>
      </c>
      <c r="H63" s="110">
        <f t="shared" si="4"/>
        <v>36439.200000000004</v>
      </c>
      <c r="I63" s="111">
        <f t="shared" si="0"/>
        <v>0.8451158928877901</v>
      </c>
    </row>
    <row r="64" spans="1:9" s="46" customFormat="1" ht="28.5" customHeight="1" x14ac:dyDescent="0.2">
      <c r="A64" s="11"/>
      <c r="B64" s="11"/>
      <c r="C64" s="11"/>
      <c r="D64" s="11"/>
      <c r="E64" s="56" t="s">
        <v>63</v>
      </c>
      <c r="F64" s="108">
        <f t="shared" si="4"/>
        <v>0</v>
      </c>
      <c r="G64" s="90">
        <f t="shared" si="4"/>
        <v>43117.4</v>
      </c>
      <c r="H64" s="90">
        <f t="shared" si="4"/>
        <v>36439.200000000004</v>
      </c>
      <c r="I64" s="112">
        <f t="shared" si="0"/>
        <v>0.8451158928877901</v>
      </c>
    </row>
    <row r="65" spans="1:9" s="46" customFormat="1" ht="28.5" customHeight="1" x14ac:dyDescent="0.2">
      <c r="A65" s="11"/>
      <c r="B65" s="11"/>
      <c r="C65" s="11"/>
      <c r="D65" s="11"/>
      <c r="E65" s="14" t="s">
        <v>192</v>
      </c>
      <c r="F65" s="108"/>
      <c r="G65" s="90"/>
      <c r="H65" s="90"/>
      <c r="I65" s="115" t="str">
        <f t="shared" si="0"/>
        <v xml:space="preserve">       </v>
      </c>
    </row>
    <row r="66" spans="1:9" s="46" customFormat="1" ht="28.5" customHeight="1" x14ac:dyDescent="0.2">
      <c r="A66" s="11" t="s">
        <v>77</v>
      </c>
      <c r="B66" s="11" t="s">
        <v>90</v>
      </c>
      <c r="C66" s="11" t="s">
        <v>64</v>
      </c>
      <c r="D66" s="11" t="s">
        <v>91</v>
      </c>
      <c r="E66" s="15" t="s">
        <v>172</v>
      </c>
      <c r="F66" s="108">
        <f>SUM(F67)</f>
        <v>0</v>
      </c>
      <c r="G66" s="90">
        <f>SUM(G67)</f>
        <v>3767.4</v>
      </c>
      <c r="H66" s="90">
        <f>SUM(H67)</f>
        <v>3741.3</v>
      </c>
      <c r="I66" s="112">
        <f t="shared" si="0"/>
        <v>0.99307214524605836</v>
      </c>
    </row>
    <row r="67" spans="1:9" s="46" customFormat="1" ht="28.5" customHeight="1" x14ac:dyDescent="0.2">
      <c r="A67" s="13"/>
      <c r="B67" s="13"/>
      <c r="C67" s="13"/>
      <c r="D67" s="13"/>
      <c r="E67" s="55" t="s">
        <v>63</v>
      </c>
      <c r="F67" s="113"/>
      <c r="G67" s="114">
        <v>3767.4</v>
      </c>
      <c r="H67" s="114">
        <v>3741.3</v>
      </c>
      <c r="I67" s="115">
        <f t="shared" si="0"/>
        <v>0.99307214524605836</v>
      </c>
    </row>
    <row r="68" spans="1:9" s="46" customFormat="1" ht="28.5" customHeight="1" x14ac:dyDescent="0.2">
      <c r="A68" s="11" t="s">
        <v>69</v>
      </c>
      <c r="B68" s="11" t="s">
        <v>64</v>
      </c>
      <c r="C68" s="11" t="s">
        <v>64</v>
      </c>
      <c r="D68" s="11" t="s">
        <v>64</v>
      </c>
      <c r="E68" s="15" t="s">
        <v>70</v>
      </c>
      <c r="F68" s="108">
        <f>SUM(F69)</f>
        <v>0</v>
      </c>
      <c r="G68" s="90">
        <f>SUM(G69)</f>
        <v>39350</v>
      </c>
      <c r="H68" s="90">
        <f>SUM(H69)</f>
        <v>32697.9</v>
      </c>
      <c r="I68" s="112">
        <f t="shared" si="0"/>
        <v>0.83095044472681068</v>
      </c>
    </row>
    <row r="69" spans="1:9" s="46" customFormat="1" ht="28.5" customHeight="1" x14ac:dyDescent="0.2">
      <c r="A69" s="13"/>
      <c r="B69" s="13"/>
      <c r="C69" s="13"/>
      <c r="D69" s="13"/>
      <c r="E69" s="55" t="s">
        <v>63</v>
      </c>
      <c r="F69" s="113"/>
      <c r="G69" s="114">
        <v>39350</v>
      </c>
      <c r="H69" s="114">
        <v>32697.9</v>
      </c>
      <c r="I69" s="115">
        <f t="shared" si="0"/>
        <v>0.83095044472681068</v>
      </c>
    </row>
    <row r="70" spans="1:9" s="78" customFormat="1" ht="20.25" customHeight="1" x14ac:dyDescent="0.2">
      <c r="A70" s="76"/>
      <c r="B70" s="76"/>
      <c r="C70" s="76"/>
      <c r="D70" s="76"/>
      <c r="E70" s="77" t="s">
        <v>188</v>
      </c>
      <c r="F70" s="109">
        <f t="shared" ref="F70:H71" si="5">SUM(F73)+F75</f>
        <v>3960</v>
      </c>
      <c r="G70" s="109">
        <f t="shared" si="5"/>
        <v>4811.3999999999996</v>
      </c>
      <c r="H70" s="109">
        <f t="shared" si="5"/>
        <v>4472.17</v>
      </c>
      <c r="I70" s="111">
        <f t="shared" si="0"/>
        <v>0.92949453381552161</v>
      </c>
    </row>
    <row r="71" spans="1:9" s="46" customFormat="1" ht="20.25" customHeight="1" x14ac:dyDescent="0.2">
      <c r="A71" s="13"/>
      <c r="B71" s="13"/>
      <c r="C71" s="13"/>
      <c r="D71" s="13"/>
      <c r="E71" s="56" t="s">
        <v>63</v>
      </c>
      <c r="F71" s="108">
        <f t="shared" si="5"/>
        <v>3960</v>
      </c>
      <c r="G71" s="108">
        <f t="shared" si="5"/>
        <v>4811.3999999999996</v>
      </c>
      <c r="H71" s="108">
        <f t="shared" si="5"/>
        <v>4472.17</v>
      </c>
      <c r="I71" s="112">
        <f t="shared" si="0"/>
        <v>0.92949453381552161</v>
      </c>
    </row>
    <row r="72" spans="1:9" s="46" customFormat="1" ht="20.25" customHeight="1" x14ac:dyDescent="0.2">
      <c r="A72" s="13"/>
      <c r="B72" s="13"/>
      <c r="C72" s="13"/>
      <c r="D72" s="13"/>
      <c r="E72" s="14" t="s">
        <v>192</v>
      </c>
      <c r="F72" s="108"/>
      <c r="G72" s="90"/>
      <c r="H72" s="90"/>
      <c r="I72" s="115" t="str">
        <f t="shared" si="0"/>
        <v xml:space="preserve">       </v>
      </c>
    </row>
    <row r="73" spans="1:9" s="46" customFormat="1" ht="36" customHeight="1" x14ac:dyDescent="0.2">
      <c r="A73" s="54" t="s">
        <v>77</v>
      </c>
      <c r="B73" s="54" t="s">
        <v>67</v>
      </c>
      <c r="C73" s="35" t="s">
        <v>64</v>
      </c>
      <c r="D73" s="54" t="s">
        <v>90</v>
      </c>
      <c r="E73" s="36" t="s">
        <v>329</v>
      </c>
      <c r="F73" s="108">
        <f>SUM(F74)</f>
        <v>3960</v>
      </c>
      <c r="G73" s="90">
        <f>SUM(G74)</f>
        <v>3960</v>
      </c>
      <c r="H73" s="90">
        <f>SUM(H74)</f>
        <v>3673.27</v>
      </c>
      <c r="I73" s="112">
        <f t="shared" si="0"/>
        <v>0.92759343434343433</v>
      </c>
    </row>
    <row r="74" spans="1:9" s="46" customFormat="1" ht="28.5" customHeight="1" x14ac:dyDescent="0.2">
      <c r="A74" s="13"/>
      <c r="B74" s="13"/>
      <c r="C74" s="13"/>
      <c r="D74" s="13"/>
      <c r="E74" s="55" t="s">
        <v>63</v>
      </c>
      <c r="F74" s="113">
        <v>3960</v>
      </c>
      <c r="G74" s="114">
        <v>3960</v>
      </c>
      <c r="H74" s="114">
        <v>3673.27</v>
      </c>
      <c r="I74" s="115">
        <f t="shared" ref="I74:I139" si="6">IF(H74=0,"       ",H74/G74)</f>
        <v>0.92759343434343433</v>
      </c>
    </row>
    <row r="75" spans="1:9" s="46" customFormat="1" ht="37.5" customHeight="1" x14ac:dyDescent="0.2">
      <c r="A75" s="54" t="s">
        <v>77</v>
      </c>
      <c r="B75" s="54" t="s">
        <v>67</v>
      </c>
      <c r="C75" s="35" t="s">
        <v>64</v>
      </c>
      <c r="D75" s="54" t="s">
        <v>81</v>
      </c>
      <c r="E75" s="36" t="s">
        <v>37</v>
      </c>
      <c r="F75" s="108">
        <f>SUM(F76)</f>
        <v>0</v>
      </c>
      <c r="G75" s="90">
        <f>SUM(G76)</f>
        <v>851.4</v>
      </c>
      <c r="H75" s="90">
        <f>SUM(H76)</f>
        <v>798.9</v>
      </c>
      <c r="I75" s="112">
        <f t="shared" si="6"/>
        <v>0.93833685694150815</v>
      </c>
    </row>
    <row r="76" spans="1:9" s="46" customFormat="1" ht="28.5" customHeight="1" x14ac:dyDescent="0.2">
      <c r="A76" s="13"/>
      <c r="B76" s="13"/>
      <c r="C76" s="13"/>
      <c r="D76" s="13"/>
      <c r="E76" s="55" t="s">
        <v>63</v>
      </c>
      <c r="F76" s="113"/>
      <c r="G76" s="114">
        <v>851.4</v>
      </c>
      <c r="H76" s="114">
        <v>798.9</v>
      </c>
      <c r="I76" s="115">
        <f t="shared" si="6"/>
        <v>0.93833685694150815</v>
      </c>
    </row>
    <row r="77" spans="1:9" s="46" customFormat="1" ht="34.5" customHeight="1" x14ac:dyDescent="0.2">
      <c r="A77" s="76"/>
      <c r="B77" s="76"/>
      <c r="C77" s="76"/>
      <c r="D77" s="76"/>
      <c r="E77" s="77" t="s">
        <v>38</v>
      </c>
      <c r="F77" s="109">
        <f t="shared" ref="F77:H78" si="7">SUM(F80,F82,F84)</f>
        <v>0</v>
      </c>
      <c r="G77" s="109">
        <f t="shared" si="7"/>
        <v>50390.8</v>
      </c>
      <c r="H77" s="109">
        <f t="shared" si="7"/>
        <v>29598.5</v>
      </c>
      <c r="I77" s="111">
        <f t="shared" si="6"/>
        <v>0.5873790453812997</v>
      </c>
    </row>
    <row r="78" spans="1:9" s="46" customFormat="1" ht="28.5" customHeight="1" x14ac:dyDescent="0.2">
      <c r="A78" s="13"/>
      <c r="B78" s="13"/>
      <c r="C78" s="13"/>
      <c r="D78" s="13"/>
      <c r="E78" s="56" t="s">
        <v>63</v>
      </c>
      <c r="F78" s="108">
        <f t="shared" si="7"/>
        <v>0</v>
      </c>
      <c r="G78" s="108">
        <f t="shared" si="7"/>
        <v>50390.8</v>
      </c>
      <c r="H78" s="108">
        <f t="shared" si="7"/>
        <v>29598.5</v>
      </c>
      <c r="I78" s="112">
        <f t="shared" si="6"/>
        <v>0.5873790453812997</v>
      </c>
    </row>
    <row r="79" spans="1:9" s="46" customFormat="1" ht="28.5" customHeight="1" x14ac:dyDescent="0.2">
      <c r="A79" s="13"/>
      <c r="B79" s="13"/>
      <c r="C79" s="13"/>
      <c r="D79" s="13"/>
      <c r="E79" s="14" t="s">
        <v>192</v>
      </c>
      <c r="F79" s="113"/>
      <c r="G79" s="113"/>
      <c r="H79" s="113"/>
      <c r="I79" s="115" t="str">
        <f t="shared" si="6"/>
        <v xml:space="preserve">       </v>
      </c>
    </row>
    <row r="80" spans="1:9" s="46" customFormat="1" ht="28.5" customHeight="1" x14ac:dyDescent="0.2">
      <c r="A80" s="35" t="s">
        <v>77</v>
      </c>
      <c r="B80" s="35" t="s">
        <v>91</v>
      </c>
      <c r="C80" s="35" t="s">
        <v>64</v>
      </c>
      <c r="D80" s="35" t="s">
        <v>91</v>
      </c>
      <c r="E80" s="36" t="s">
        <v>39</v>
      </c>
      <c r="F80" s="108">
        <f>SUM(F81)</f>
        <v>0</v>
      </c>
      <c r="G80" s="108">
        <f>SUM(G81)</f>
        <v>24600</v>
      </c>
      <c r="H80" s="108">
        <f>SUM(H81)</f>
        <v>24600</v>
      </c>
      <c r="I80" s="112">
        <f t="shared" si="6"/>
        <v>1</v>
      </c>
    </row>
    <row r="81" spans="1:9" s="46" customFormat="1" ht="28.5" customHeight="1" x14ac:dyDescent="0.2">
      <c r="A81" s="13"/>
      <c r="B81" s="13"/>
      <c r="C81" s="13"/>
      <c r="D81" s="13"/>
      <c r="E81" s="55" t="s">
        <v>63</v>
      </c>
      <c r="F81" s="113"/>
      <c r="G81" s="113">
        <v>24600</v>
      </c>
      <c r="H81" s="113">
        <v>24600</v>
      </c>
      <c r="I81" s="115">
        <f t="shared" si="6"/>
        <v>1</v>
      </c>
    </row>
    <row r="82" spans="1:9" s="46" customFormat="1" ht="28.5" customHeight="1" x14ac:dyDescent="0.2">
      <c r="A82" s="35" t="s">
        <v>90</v>
      </c>
      <c r="B82" s="35" t="s">
        <v>86</v>
      </c>
      <c r="C82" s="35" t="s">
        <v>64</v>
      </c>
      <c r="D82" s="35" t="s">
        <v>77</v>
      </c>
      <c r="E82" s="36" t="s">
        <v>40</v>
      </c>
      <c r="F82" s="108">
        <f>SUM(F83)</f>
        <v>0</v>
      </c>
      <c r="G82" s="108">
        <f>SUM(G83)</f>
        <v>6662.3</v>
      </c>
      <c r="H82" s="108">
        <f>SUM(H83)</f>
        <v>4998.5</v>
      </c>
      <c r="I82" s="112">
        <f t="shared" si="6"/>
        <v>0.75026642450805281</v>
      </c>
    </row>
    <row r="83" spans="1:9" s="46" customFormat="1" ht="28.5" customHeight="1" x14ac:dyDescent="0.2">
      <c r="A83" s="35"/>
      <c r="B83" s="35"/>
      <c r="C83" s="35"/>
      <c r="D83" s="35"/>
      <c r="E83" s="55" t="s">
        <v>63</v>
      </c>
      <c r="F83" s="113"/>
      <c r="G83" s="113">
        <v>6662.3</v>
      </c>
      <c r="H83" s="113">
        <v>4998.5</v>
      </c>
      <c r="I83" s="115">
        <f t="shared" si="6"/>
        <v>0.75026642450805281</v>
      </c>
    </row>
    <row r="84" spans="1:9" s="46" customFormat="1" ht="28.5" customHeight="1" x14ac:dyDescent="0.2">
      <c r="A84" s="35" t="s">
        <v>90</v>
      </c>
      <c r="B84" s="35" t="s">
        <v>86</v>
      </c>
      <c r="C84" s="35" t="s">
        <v>64</v>
      </c>
      <c r="D84" s="35" t="s">
        <v>86</v>
      </c>
      <c r="E84" s="36" t="s">
        <v>41</v>
      </c>
      <c r="F84" s="108">
        <f>SUM(F85)</f>
        <v>0</v>
      </c>
      <c r="G84" s="108">
        <f>SUM(G85)</f>
        <v>19128.5</v>
      </c>
      <c r="H84" s="108">
        <f>SUM(H85)</f>
        <v>0</v>
      </c>
      <c r="I84" s="112" t="str">
        <f t="shared" si="6"/>
        <v xml:space="preserve">       </v>
      </c>
    </row>
    <row r="85" spans="1:9" s="46" customFormat="1" ht="28.5" customHeight="1" x14ac:dyDescent="0.2">
      <c r="A85" s="35"/>
      <c r="B85" s="35"/>
      <c r="C85" s="35"/>
      <c r="D85" s="35"/>
      <c r="E85" s="55" t="s">
        <v>63</v>
      </c>
      <c r="F85" s="113"/>
      <c r="G85" s="114">
        <v>19128.5</v>
      </c>
      <c r="H85" s="114"/>
      <c r="I85" s="115" t="str">
        <f t="shared" si="6"/>
        <v xml:space="preserve">       </v>
      </c>
    </row>
    <row r="86" spans="1:9" s="78" customFormat="1" ht="24" customHeight="1" x14ac:dyDescent="0.2">
      <c r="A86" s="76"/>
      <c r="B86" s="76"/>
      <c r="C86" s="76"/>
      <c r="D86" s="76"/>
      <c r="E86" s="77" t="s">
        <v>88</v>
      </c>
      <c r="F86" s="109">
        <f>SUM(F91,F93,F97,F99,F103)</f>
        <v>0</v>
      </c>
      <c r="G86" s="109">
        <f>SUM(G91,G93,G97,G99,G103)</f>
        <v>556213.6</v>
      </c>
      <c r="H86" s="109">
        <f>SUM(H91,H93,H97,H99,H103)</f>
        <v>545909.39</v>
      </c>
      <c r="I86" s="111">
        <f t="shared" si="6"/>
        <v>0.98147436524385601</v>
      </c>
    </row>
    <row r="87" spans="1:9" s="46" customFormat="1" ht="35.25" customHeight="1" x14ac:dyDescent="0.2">
      <c r="A87" s="13"/>
      <c r="B87" s="13"/>
      <c r="C87" s="13"/>
      <c r="D87" s="13"/>
      <c r="E87" s="56" t="s">
        <v>62</v>
      </c>
      <c r="F87" s="108">
        <f>SUM(F95,F100)</f>
        <v>0</v>
      </c>
      <c r="G87" s="108">
        <f>SUM(G95,G100)</f>
        <v>53674</v>
      </c>
      <c r="H87" s="108">
        <f>SUM(H95,H100)</f>
        <v>52802.86</v>
      </c>
      <c r="I87" s="112">
        <f t="shared" si="6"/>
        <v>0.98376979543168019</v>
      </c>
    </row>
    <row r="88" spans="1:9" s="46" customFormat="1" ht="28.5" customHeight="1" x14ac:dyDescent="0.2">
      <c r="A88" s="13"/>
      <c r="B88" s="13"/>
      <c r="C88" s="13"/>
      <c r="D88" s="13"/>
      <c r="E88" s="56" t="s">
        <v>89</v>
      </c>
      <c r="F88" s="108">
        <f>SUM(F96,F102)</f>
        <v>0</v>
      </c>
      <c r="G88" s="108">
        <f>SUM(G96,G102)</f>
        <v>2726.9</v>
      </c>
      <c r="H88" s="108">
        <f>SUM(H96,H102)</f>
        <v>1459</v>
      </c>
      <c r="I88" s="112">
        <f t="shared" si="6"/>
        <v>0.53503978877113201</v>
      </c>
    </row>
    <row r="89" spans="1:9" s="46" customFormat="1" ht="22.5" customHeight="1" x14ac:dyDescent="0.2">
      <c r="A89" s="13"/>
      <c r="B89" s="13"/>
      <c r="C89" s="13"/>
      <c r="D89" s="13"/>
      <c r="E89" s="51" t="s">
        <v>63</v>
      </c>
      <c r="F89" s="108">
        <f>SUM(F92,F94,F98,F101,F104)</f>
        <v>0</v>
      </c>
      <c r="G89" s="108">
        <f>SUM(G92,G94,G98,G101,G104)</f>
        <v>499812.7</v>
      </c>
      <c r="H89" s="108">
        <f>SUM(H92,H94,H98,H101,H104)</f>
        <v>491647.53</v>
      </c>
      <c r="I89" s="112">
        <f t="shared" si="6"/>
        <v>0.9836635403622197</v>
      </c>
    </row>
    <row r="90" spans="1:9" s="46" customFormat="1" ht="17.25" customHeight="1" x14ac:dyDescent="0.2">
      <c r="A90" s="11"/>
      <c r="B90" s="11"/>
      <c r="C90" s="11"/>
      <c r="D90" s="11"/>
      <c r="E90" s="14" t="s">
        <v>192</v>
      </c>
      <c r="F90" s="116"/>
      <c r="G90" s="114"/>
      <c r="H90" s="114"/>
      <c r="I90" s="115" t="str">
        <f t="shared" si="6"/>
        <v xml:space="preserve">       </v>
      </c>
    </row>
    <row r="91" spans="1:9" s="46" customFormat="1" ht="48.75" customHeight="1" x14ac:dyDescent="0.2">
      <c r="A91" s="11" t="s">
        <v>67</v>
      </c>
      <c r="B91" s="11" t="s">
        <v>64</v>
      </c>
      <c r="C91" s="11" t="s">
        <v>64</v>
      </c>
      <c r="D91" s="11" t="s">
        <v>77</v>
      </c>
      <c r="E91" s="16" t="s">
        <v>326</v>
      </c>
      <c r="F91" s="108">
        <f>SUM(F92)</f>
        <v>0</v>
      </c>
      <c r="G91" s="90">
        <f>SUM(G92)</f>
        <v>19800</v>
      </c>
      <c r="H91" s="90">
        <f>SUM(H92)</f>
        <v>18420.53</v>
      </c>
      <c r="I91" s="112">
        <f t="shared" si="6"/>
        <v>0.93032979797979787</v>
      </c>
    </row>
    <row r="92" spans="1:9" s="46" customFormat="1" ht="17.25" customHeight="1" x14ac:dyDescent="0.2">
      <c r="A92" s="11"/>
      <c r="B92" s="11"/>
      <c r="C92" s="11"/>
      <c r="D92" s="11"/>
      <c r="E92" s="55" t="s">
        <v>63</v>
      </c>
      <c r="F92" s="113"/>
      <c r="G92" s="114">
        <v>19800</v>
      </c>
      <c r="H92" s="114">
        <v>18420.53</v>
      </c>
      <c r="I92" s="115">
        <f t="shared" si="6"/>
        <v>0.93032979797979787</v>
      </c>
    </row>
    <row r="93" spans="1:9" s="46" customFormat="1" ht="51" customHeight="1" x14ac:dyDescent="0.2">
      <c r="A93" s="11" t="s">
        <v>67</v>
      </c>
      <c r="B93" s="11" t="s">
        <v>65</v>
      </c>
      <c r="C93" s="11" t="s">
        <v>91</v>
      </c>
      <c r="D93" s="11" t="s">
        <v>77</v>
      </c>
      <c r="E93" s="16" t="s">
        <v>199</v>
      </c>
      <c r="F93" s="108">
        <f>SUM(F94:F96)</f>
        <v>0</v>
      </c>
      <c r="G93" s="108">
        <f>SUM(G94:G96)</f>
        <v>11328.4</v>
      </c>
      <c r="H93" s="108">
        <f>SUM(H94:H96)</f>
        <v>8464</v>
      </c>
      <c r="I93" s="112">
        <f t="shared" si="6"/>
        <v>0.74714875887150878</v>
      </c>
    </row>
    <row r="94" spans="1:9" s="46" customFormat="1" ht="21" customHeight="1" x14ac:dyDescent="0.2">
      <c r="A94" s="11"/>
      <c r="B94" s="11"/>
      <c r="C94" s="11"/>
      <c r="D94" s="11"/>
      <c r="E94" s="55" t="s">
        <v>63</v>
      </c>
      <c r="F94" s="108"/>
      <c r="G94" s="90">
        <v>9189.9</v>
      </c>
      <c r="H94" s="90">
        <v>8464</v>
      </c>
      <c r="I94" s="115">
        <f t="shared" si="6"/>
        <v>0.92101111002295999</v>
      </c>
    </row>
    <row r="95" spans="1:9" s="46" customFormat="1" ht="20.25" customHeight="1" x14ac:dyDescent="0.2">
      <c r="A95" s="11"/>
      <c r="B95" s="11"/>
      <c r="C95" s="11"/>
      <c r="D95" s="11"/>
      <c r="E95" s="55" t="s">
        <v>62</v>
      </c>
      <c r="F95" s="108"/>
      <c r="G95" s="90">
        <v>871.1</v>
      </c>
      <c r="H95" s="90"/>
      <c r="I95" s="115" t="str">
        <f t="shared" si="6"/>
        <v xml:space="preserve">       </v>
      </c>
    </row>
    <row r="96" spans="1:9" s="46" customFormat="1" ht="32.25" customHeight="1" x14ac:dyDescent="0.2">
      <c r="A96" s="11"/>
      <c r="B96" s="11"/>
      <c r="C96" s="11"/>
      <c r="D96" s="11"/>
      <c r="E96" s="55" t="s">
        <v>89</v>
      </c>
      <c r="F96" s="113"/>
      <c r="G96" s="114">
        <v>1267.4000000000001</v>
      </c>
      <c r="H96" s="114"/>
      <c r="I96" s="115" t="str">
        <f t="shared" si="6"/>
        <v xml:space="preserve">       </v>
      </c>
    </row>
    <row r="97" spans="1:9" s="46" customFormat="1" ht="36" customHeight="1" x14ac:dyDescent="0.2">
      <c r="A97" s="11" t="s">
        <v>67</v>
      </c>
      <c r="B97" s="11" t="s">
        <v>65</v>
      </c>
      <c r="C97" s="11" t="s">
        <v>91</v>
      </c>
      <c r="D97" s="11" t="s">
        <v>90</v>
      </c>
      <c r="E97" s="16" t="s">
        <v>200</v>
      </c>
      <c r="F97" s="108">
        <f>SUM(F98)</f>
        <v>0</v>
      </c>
      <c r="G97" s="90">
        <f>SUM(G98)</f>
        <v>12210</v>
      </c>
      <c r="H97" s="90">
        <f>SUM(H98)</f>
        <v>7908</v>
      </c>
      <c r="I97" s="112">
        <f t="shared" si="6"/>
        <v>0.64766584766584767</v>
      </c>
    </row>
    <row r="98" spans="1:9" s="46" customFormat="1" ht="24.75" customHeight="1" x14ac:dyDescent="0.2">
      <c r="A98" s="11"/>
      <c r="B98" s="11"/>
      <c r="C98" s="11"/>
      <c r="D98" s="11"/>
      <c r="E98" s="55" t="s">
        <v>63</v>
      </c>
      <c r="F98" s="113"/>
      <c r="G98" s="114">
        <v>12210</v>
      </c>
      <c r="H98" s="114">
        <v>7908</v>
      </c>
      <c r="I98" s="115">
        <f t="shared" si="6"/>
        <v>0.64766584766584767</v>
      </c>
    </row>
    <row r="99" spans="1:9" s="46" customFormat="1" ht="71.25" customHeight="1" x14ac:dyDescent="0.2">
      <c r="A99" s="11" t="s">
        <v>67</v>
      </c>
      <c r="B99" s="11" t="s">
        <v>65</v>
      </c>
      <c r="C99" s="11" t="s">
        <v>91</v>
      </c>
      <c r="D99" s="11" t="s">
        <v>65</v>
      </c>
      <c r="E99" s="16" t="s">
        <v>42</v>
      </c>
      <c r="F99" s="108">
        <f>SUM(F100:F102)</f>
        <v>0</v>
      </c>
      <c r="G99" s="90">
        <f>SUM(G100:G102)</f>
        <v>501875.20000000001</v>
      </c>
      <c r="H99" s="90">
        <f>SUM(H100:H102)</f>
        <v>500116.86</v>
      </c>
      <c r="I99" s="112">
        <f t="shared" si="6"/>
        <v>0.99649645967762501</v>
      </c>
    </row>
    <row r="100" spans="1:9" s="46" customFormat="1" x14ac:dyDescent="0.2">
      <c r="A100" s="11"/>
      <c r="B100" s="11"/>
      <c r="C100" s="11"/>
      <c r="D100" s="11"/>
      <c r="E100" s="55" t="s">
        <v>62</v>
      </c>
      <c r="F100" s="113"/>
      <c r="G100" s="114">
        <v>52802.9</v>
      </c>
      <c r="H100" s="114">
        <v>52802.86</v>
      </c>
      <c r="I100" s="115">
        <f t="shared" si="6"/>
        <v>0.99999924246584937</v>
      </c>
    </row>
    <row r="101" spans="1:9" s="46" customFormat="1" ht="24" customHeight="1" x14ac:dyDescent="0.2">
      <c r="A101" s="11"/>
      <c r="B101" s="11"/>
      <c r="C101" s="11"/>
      <c r="D101" s="11"/>
      <c r="E101" s="55" t="s">
        <v>63</v>
      </c>
      <c r="F101" s="113"/>
      <c r="G101" s="114">
        <v>447612.8</v>
      </c>
      <c r="H101" s="114">
        <v>445855</v>
      </c>
      <c r="I101" s="115">
        <f t="shared" si="6"/>
        <v>0.99607294518834133</v>
      </c>
    </row>
    <row r="102" spans="1:9" s="46" customFormat="1" ht="33" customHeight="1" x14ac:dyDescent="0.2">
      <c r="A102" s="11"/>
      <c r="B102" s="11"/>
      <c r="C102" s="11"/>
      <c r="D102" s="11"/>
      <c r="E102" s="17" t="s">
        <v>72</v>
      </c>
      <c r="F102" s="113"/>
      <c r="G102" s="114">
        <v>1459.5</v>
      </c>
      <c r="H102" s="114">
        <v>1459</v>
      </c>
      <c r="I102" s="115">
        <f t="shared" si="6"/>
        <v>0.99965741692360399</v>
      </c>
    </row>
    <row r="103" spans="1:9" s="46" customFormat="1" x14ac:dyDescent="0.2">
      <c r="A103" s="11" t="s">
        <v>69</v>
      </c>
      <c r="B103" s="11" t="s">
        <v>64</v>
      </c>
      <c r="C103" s="11" t="s">
        <v>64</v>
      </c>
      <c r="D103" s="11" t="s">
        <v>64</v>
      </c>
      <c r="E103" s="15" t="s">
        <v>70</v>
      </c>
      <c r="F103" s="108">
        <f>SUM(F104)</f>
        <v>0</v>
      </c>
      <c r="G103" s="90">
        <f>SUM(G104)</f>
        <v>11000</v>
      </c>
      <c r="H103" s="90">
        <f>SUM(H104)</f>
        <v>11000</v>
      </c>
      <c r="I103" s="112">
        <f t="shared" si="6"/>
        <v>1</v>
      </c>
    </row>
    <row r="104" spans="1:9" s="46" customFormat="1" ht="15.75" customHeight="1" x14ac:dyDescent="0.2">
      <c r="A104" s="11"/>
      <c r="B104" s="11"/>
      <c r="C104" s="11"/>
      <c r="D104" s="11"/>
      <c r="E104" s="55" t="s">
        <v>63</v>
      </c>
      <c r="F104" s="113"/>
      <c r="G104" s="114">
        <v>11000</v>
      </c>
      <c r="H104" s="114">
        <v>11000</v>
      </c>
      <c r="I104" s="115">
        <f t="shared" si="6"/>
        <v>1</v>
      </c>
    </row>
    <row r="105" spans="1:9" s="78" customFormat="1" ht="26.25" customHeight="1" x14ac:dyDescent="0.2">
      <c r="A105" s="76"/>
      <c r="B105" s="76"/>
      <c r="C105" s="76"/>
      <c r="D105" s="76"/>
      <c r="E105" s="77" t="s">
        <v>79</v>
      </c>
      <c r="F105" s="109">
        <f>SUM(F109,F111,F113,F117,F119)</f>
        <v>1952000</v>
      </c>
      <c r="G105" s="109">
        <f>SUM(G109,G111,G113,G117,G119)</f>
        <v>2154130</v>
      </c>
      <c r="H105" s="109">
        <f>SUM(H109,H111,H113,H117,H119)</f>
        <v>2123229.7400000002</v>
      </c>
      <c r="I105" s="111">
        <f t="shared" si="6"/>
        <v>0.98565534113540043</v>
      </c>
    </row>
    <row r="106" spans="1:9" s="46" customFormat="1" x14ac:dyDescent="0.2">
      <c r="A106" s="13"/>
      <c r="B106" s="13"/>
      <c r="C106" s="13"/>
      <c r="D106" s="13"/>
      <c r="E106" s="56" t="s">
        <v>63</v>
      </c>
      <c r="F106" s="108">
        <f>SUM(F110,F112,F116,F118,F120)</f>
        <v>2000</v>
      </c>
      <c r="G106" s="108">
        <f>SUM(G110,G112,G116,G118,G120)</f>
        <v>204130</v>
      </c>
      <c r="H106" s="108">
        <f>SUM(H110,H112,H116,H118,H120)</f>
        <v>173607.90000000002</v>
      </c>
      <c r="I106" s="112">
        <f t="shared" si="6"/>
        <v>0.85047714691618093</v>
      </c>
    </row>
    <row r="107" spans="1:9" s="46" customFormat="1" x14ac:dyDescent="0.2">
      <c r="A107" s="13"/>
      <c r="B107" s="13"/>
      <c r="C107" s="13"/>
      <c r="D107" s="13"/>
      <c r="E107" s="56" t="s">
        <v>61</v>
      </c>
      <c r="F107" s="108">
        <f>SUM(F114)</f>
        <v>1950000</v>
      </c>
      <c r="G107" s="108">
        <f>SUM(G114)</f>
        <v>1950000</v>
      </c>
      <c r="H107" s="108">
        <f>SUM(H114)</f>
        <v>1949621.84</v>
      </c>
      <c r="I107" s="112">
        <f t="shared" si="6"/>
        <v>0.9998060717948718</v>
      </c>
    </row>
    <row r="108" spans="1:9" s="46" customFormat="1" x14ac:dyDescent="0.2">
      <c r="A108" s="11"/>
      <c r="B108" s="11"/>
      <c r="C108" s="11"/>
      <c r="D108" s="11"/>
      <c r="E108" s="14" t="s">
        <v>95</v>
      </c>
      <c r="F108" s="108"/>
      <c r="G108" s="108"/>
      <c r="H108" s="108"/>
      <c r="I108" s="112" t="str">
        <f t="shared" si="6"/>
        <v xml:space="preserve">       </v>
      </c>
    </row>
    <row r="109" spans="1:9" s="46" customFormat="1" ht="71.25" x14ac:dyDescent="0.2">
      <c r="A109" s="11" t="s">
        <v>64</v>
      </c>
      <c r="B109" s="11" t="s">
        <v>64</v>
      </c>
      <c r="C109" s="11" t="s">
        <v>64</v>
      </c>
      <c r="D109" s="11" t="s">
        <v>330</v>
      </c>
      <c r="E109" s="15" t="s">
        <v>80</v>
      </c>
      <c r="F109" s="108">
        <f>SUM(F110)</f>
        <v>2000</v>
      </c>
      <c r="G109" s="90">
        <f>SUM(G110)</f>
        <v>2000</v>
      </c>
      <c r="H109" s="90">
        <f>SUM(H110)</f>
        <v>0</v>
      </c>
      <c r="I109" s="112" t="str">
        <f t="shared" si="6"/>
        <v xml:space="preserve">       </v>
      </c>
    </row>
    <row r="110" spans="1:9" s="46" customFormat="1" x14ac:dyDescent="0.2">
      <c r="A110" s="11"/>
      <c r="B110" s="11"/>
      <c r="C110" s="11"/>
      <c r="D110" s="11"/>
      <c r="E110" s="55" t="s">
        <v>63</v>
      </c>
      <c r="F110" s="113">
        <f>42000-40000</f>
        <v>2000</v>
      </c>
      <c r="G110" s="114">
        <v>2000</v>
      </c>
      <c r="H110" s="114"/>
      <c r="I110" s="112" t="str">
        <f t="shared" si="6"/>
        <v xml:space="preserve">       </v>
      </c>
    </row>
    <row r="111" spans="1:9" s="46" customFormat="1" ht="65.25" customHeight="1" x14ac:dyDescent="0.2">
      <c r="A111" s="11" t="s">
        <v>64</v>
      </c>
      <c r="B111" s="11" t="s">
        <v>64</v>
      </c>
      <c r="C111" s="11" t="s">
        <v>64</v>
      </c>
      <c r="D111" s="11" t="s">
        <v>234</v>
      </c>
      <c r="E111" s="15" t="s">
        <v>169</v>
      </c>
      <c r="F111" s="108">
        <f>SUM(F112:F112)</f>
        <v>0</v>
      </c>
      <c r="G111" s="90">
        <f>SUM(G112:G112)</f>
        <v>15000</v>
      </c>
      <c r="H111" s="90">
        <f>SUM(H112:H112)</f>
        <v>15000</v>
      </c>
      <c r="I111" s="112">
        <f t="shared" si="6"/>
        <v>1</v>
      </c>
    </row>
    <row r="112" spans="1:9" s="46" customFormat="1" x14ac:dyDescent="0.2">
      <c r="A112" s="11"/>
      <c r="B112" s="11"/>
      <c r="C112" s="11"/>
      <c r="D112" s="11"/>
      <c r="E112" s="55" t="s">
        <v>63</v>
      </c>
      <c r="F112" s="113"/>
      <c r="G112" s="114">
        <v>15000</v>
      </c>
      <c r="H112" s="114">
        <v>15000</v>
      </c>
      <c r="I112" s="115">
        <f t="shared" si="6"/>
        <v>1</v>
      </c>
    </row>
    <row r="113" spans="1:9" s="46" customFormat="1" ht="23.25" customHeight="1" x14ac:dyDescent="0.2">
      <c r="A113" s="11" t="s">
        <v>77</v>
      </c>
      <c r="B113" s="11" t="s">
        <v>81</v>
      </c>
      <c r="C113" s="11" t="s">
        <v>64</v>
      </c>
      <c r="D113" s="11" t="s">
        <v>64</v>
      </c>
      <c r="E113" s="15" t="s">
        <v>82</v>
      </c>
      <c r="F113" s="108">
        <f>SUM(F114,F116)</f>
        <v>1950000</v>
      </c>
      <c r="G113" s="108">
        <f>SUM(G114,G116)</f>
        <v>2014590</v>
      </c>
      <c r="H113" s="108">
        <f>SUM(H114,H116)</f>
        <v>1995549</v>
      </c>
      <c r="I113" s="112">
        <f t="shared" si="6"/>
        <v>0.99054844906407757</v>
      </c>
    </row>
    <row r="114" spans="1:9" s="46" customFormat="1" ht="28.5" x14ac:dyDescent="0.2">
      <c r="A114" s="11"/>
      <c r="B114" s="11"/>
      <c r="C114" s="11"/>
      <c r="D114" s="11"/>
      <c r="E114" s="56" t="s">
        <v>83</v>
      </c>
      <c r="F114" s="108">
        <v>1950000</v>
      </c>
      <c r="G114" s="90">
        <f>SUM(G115:G115)</f>
        <v>1950000</v>
      </c>
      <c r="H114" s="90">
        <f>SUM(H115:H115)</f>
        <v>1949621.84</v>
      </c>
      <c r="I114" s="112">
        <f t="shared" si="6"/>
        <v>0.9998060717948718</v>
      </c>
    </row>
    <row r="115" spans="1:9" s="46" customFormat="1" ht="27" x14ac:dyDescent="0.2">
      <c r="A115" s="11"/>
      <c r="B115" s="11"/>
      <c r="C115" s="11"/>
      <c r="D115" s="11"/>
      <c r="E115" s="18" t="s">
        <v>84</v>
      </c>
      <c r="F115" s="113">
        <v>1950000</v>
      </c>
      <c r="G115" s="114">
        <v>1950000</v>
      </c>
      <c r="H115" s="114">
        <v>1949621.84</v>
      </c>
      <c r="I115" s="115">
        <f t="shared" si="6"/>
        <v>0.9998060717948718</v>
      </c>
    </row>
    <row r="116" spans="1:9" s="46" customFormat="1" x14ac:dyDescent="0.2">
      <c r="A116" s="13"/>
      <c r="B116" s="13"/>
      <c r="C116" s="13"/>
      <c r="D116" s="13"/>
      <c r="E116" s="56" t="s">
        <v>63</v>
      </c>
      <c r="F116" s="108"/>
      <c r="G116" s="90">
        <v>64590</v>
      </c>
      <c r="H116" s="90">
        <v>45927.16</v>
      </c>
      <c r="I116" s="112">
        <f t="shared" si="6"/>
        <v>0.71105681994116743</v>
      </c>
    </row>
    <row r="117" spans="1:9" s="46" customFormat="1" ht="65.25" customHeight="1" x14ac:dyDescent="0.2">
      <c r="A117" s="11" t="s">
        <v>77</v>
      </c>
      <c r="B117" s="11" t="s">
        <v>81</v>
      </c>
      <c r="C117" s="11" t="s">
        <v>64</v>
      </c>
      <c r="D117" s="11" t="s">
        <v>91</v>
      </c>
      <c r="E117" s="15" t="s">
        <v>43</v>
      </c>
      <c r="F117" s="108">
        <f>SUM(F118)</f>
        <v>0</v>
      </c>
      <c r="G117" s="90">
        <f>SUM(G118)</f>
        <v>8320</v>
      </c>
      <c r="H117" s="90">
        <f>SUM(H118)</f>
        <v>4088.3</v>
      </c>
      <c r="I117" s="112">
        <f t="shared" si="6"/>
        <v>0.49138221153846157</v>
      </c>
    </row>
    <row r="118" spans="1:9" s="46" customFormat="1" x14ac:dyDescent="0.2">
      <c r="A118" s="13"/>
      <c r="B118" s="13"/>
      <c r="C118" s="13"/>
      <c r="D118" s="13"/>
      <c r="E118" s="55" t="s">
        <v>63</v>
      </c>
      <c r="F118" s="113"/>
      <c r="G118" s="114">
        <v>8320</v>
      </c>
      <c r="H118" s="114">
        <v>4088.3</v>
      </c>
      <c r="I118" s="115">
        <f t="shared" si="6"/>
        <v>0.49138221153846157</v>
      </c>
    </row>
    <row r="119" spans="1:9" s="46" customFormat="1" x14ac:dyDescent="0.2">
      <c r="A119" s="11" t="s">
        <v>69</v>
      </c>
      <c r="B119" s="11" t="s">
        <v>64</v>
      </c>
      <c r="C119" s="11" t="s">
        <v>64</v>
      </c>
      <c r="D119" s="11" t="s">
        <v>64</v>
      </c>
      <c r="E119" s="15" t="s">
        <v>70</v>
      </c>
      <c r="F119" s="108">
        <f>SUM(F120)</f>
        <v>0</v>
      </c>
      <c r="G119" s="90">
        <f>SUM(G120)</f>
        <v>114220</v>
      </c>
      <c r="H119" s="90">
        <f>SUM(H120)</f>
        <v>108592.44</v>
      </c>
      <c r="I119" s="112">
        <f t="shared" si="6"/>
        <v>0.95073052004902825</v>
      </c>
    </row>
    <row r="120" spans="1:9" s="46" customFormat="1" x14ac:dyDescent="0.2">
      <c r="A120" s="13"/>
      <c r="B120" s="13"/>
      <c r="C120" s="13"/>
      <c r="D120" s="13"/>
      <c r="E120" s="55" t="s">
        <v>63</v>
      </c>
      <c r="F120" s="113"/>
      <c r="G120" s="114">
        <v>114220</v>
      </c>
      <c r="H120" s="114">
        <v>108592.44</v>
      </c>
      <c r="I120" s="115">
        <f t="shared" si="6"/>
        <v>0.95073052004902825</v>
      </c>
    </row>
    <row r="121" spans="1:9" s="78" customFormat="1" ht="21.75" customHeight="1" x14ac:dyDescent="0.2">
      <c r="A121" s="76"/>
      <c r="B121" s="76"/>
      <c r="C121" s="76"/>
      <c r="D121" s="76"/>
      <c r="E121" s="77" t="s">
        <v>111</v>
      </c>
      <c r="F121" s="109">
        <f t="shared" ref="F121:H122" si="8">SUM(F125,F127,F130)</f>
        <v>26415.3</v>
      </c>
      <c r="G121" s="109">
        <f t="shared" si="8"/>
        <v>134054.1</v>
      </c>
      <c r="H121" s="109">
        <f t="shared" si="8"/>
        <v>80164.94</v>
      </c>
      <c r="I121" s="111">
        <f t="shared" si="6"/>
        <v>0.59800438778075415</v>
      </c>
    </row>
    <row r="122" spans="1:9" s="46" customFormat="1" x14ac:dyDescent="0.2">
      <c r="A122" s="11"/>
      <c r="B122" s="11"/>
      <c r="C122" s="11"/>
      <c r="D122" s="11"/>
      <c r="E122" s="56" t="s">
        <v>63</v>
      </c>
      <c r="F122" s="108">
        <f t="shared" si="8"/>
        <v>26415.3</v>
      </c>
      <c r="G122" s="108">
        <f t="shared" si="8"/>
        <v>132979.5</v>
      </c>
      <c r="H122" s="108">
        <f t="shared" si="8"/>
        <v>79194.94</v>
      </c>
      <c r="I122" s="112">
        <f t="shared" si="6"/>
        <v>0.59554247083197032</v>
      </c>
    </row>
    <row r="123" spans="1:9" s="46" customFormat="1" ht="33" customHeight="1" x14ac:dyDescent="0.2">
      <c r="A123" s="11"/>
      <c r="B123" s="11"/>
      <c r="C123" s="11"/>
      <c r="D123" s="11"/>
      <c r="E123" s="16" t="s">
        <v>72</v>
      </c>
      <c r="F123" s="108">
        <f>SUM(F129,F132)</f>
        <v>0</v>
      </c>
      <c r="G123" s="108">
        <f>SUM(G129,G132)</f>
        <v>1074.5999999999999</v>
      </c>
      <c r="H123" s="108">
        <f>SUM(H129,H132)</f>
        <v>970</v>
      </c>
      <c r="I123" s="112">
        <f t="shared" si="6"/>
        <v>0.90266145542527465</v>
      </c>
    </row>
    <row r="124" spans="1:9" s="46" customFormat="1" x14ac:dyDescent="0.2">
      <c r="A124" s="71"/>
      <c r="B124" s="71"/>
      <c r="C124" s="71"/>
      <c r="D124" s="71"/>
      <c r="E124" s="81" t="s">
        <v>193</v>
      </c>
      <c r="F124" s="118"/>
      <c r="G124" s="119"/>
      <c r="H124" s="119"/>
      <c r="I124" s="115" t="str">
        <f t="shared" si="6"/>
        <v xml:space="preserve">       </v>
      </c>
    </row>
    <row r="125" spans="1:9" s="74" customFormat="1" x14ac:dyDescent="0.2">
      <c r="A125" s="11" t="s">
        <v>90</v>
      </c>
      <c r="B125" s="11" t="s">
        <v>64</v>
      </c>
      <c r="C125" s="11" t="s">
        <v>64</v>
      </c>
      <c r="D125" s="11" t="s">
        <v>215</v>
      </c>
      <c r="E125" s="16" t="s">
        <v>333</v>
      </c>
      <c r="F125" s="90">
        <f>SUM(F126)</f>
        <v>18566.8</v>
      </c>
      <c r="G125" s="90">
        <f>SUM(G126)</f>
        <v>18566.8</v>
      </c>
      <c r="H125" s="90">
        <f>SUM(H126)</f>
        <v>0</v>
      </c>
      <c r="I125" s="115" t="str">
        <f t="shared" si="6"/>
        <v xml:space="preserve">       </v>
      </c>
    </row>
    <row r="126" spans="1:9" s="46" customFormat="1" x14ac:dyDescent="0.2">
      <c r="A126" s="72"/>
      <c r="B126" s="72"/>
      <c r="C126" s="72"/>
      <c r="D126" s="72"/>
      <c r="E126" s="73" t="s">
        <v>63</v>
      </c>
      <c r="F126" s="120">
        <v>18566.8</v>
      </c>
      <c r="G126" s="121">
        <v>18566.8</v>
      </c>
      <c r="H126" s="121"/>
      <c r="I126" s="115" t="str">
        <f t="shared" si="6"/>
        <v xml:space="preserve">       </v>
      </c>
    </row>
    <row r="127" spans="1:9" s="46" customFormat="1" ht="28.5" x14ac:dyDescent="0.2">
      <c r="A127" s="11" t="s">
        <v>90</v>
      </c>
      <c r="B127" s="11" t="s">
        <v>64</v>
      </c>
      <c r="C127" s="11" t="s">
        <v>64</v>
      </c>
      <c r="D127" s="11" t="s">
        <v>234</v>
      </c>
      <c r="E127" s="16" t="s">
        <v>235</v>
      </c>
      <c r="F127" s="90">
        <f>SUM(F128:F129)</f>
        <v>7848.5</v>
      </c>
      <c r="G127" s="90">
        <f>SUM(G128:G129)</f>
        <v>7923.5</v>
      </c>
      <c r="H127" s="90">
        <f>SUM(H128:H129)</f>
        <v>5517.36</v>
      </c>
      <c r="I127" s="112">
        <f t="shared" si="6"/>
        <v>0.69632864264529559</v>
      </c>
    </row>
    <row r="128" spans="1:9" s="46" customFormat="1" x14ac:dyDescent="0.2">
      <c r="A128" s="72"/>
      <c r="B128" s="72"/>
      <c r="C128" s="72"/>
      <c r="D128" s="72"/>
      <c r="E128" s="73" t="s">
        <v>63</v>
      </c>
      <c r="F128" s="120">
        <v>7848.5</v>
      </c>
      <c r="G128" s="121">
        <v>7848.5</v>
      </c>
      <c r="H128" s="121">
        <v>5517.36</v>
      </c>
      <c r="I128" s="115">
        <f t="shared" si="6"/>
        <v>0.70298273555456448</v>
      </c>
    </row>
    <row r="129" spans="1:9" s="46" customFormat="1" ht="27" x14ac:dyDescent="0.2">
      <c r="A129" s="72"/>
      <c r="B129" s="72"/>
      <c r="C129" s="72"/>
      <c r="D129" s="72"/>
      <c r="E129" s="17" t="s">
        <v>72</v>
      </c>
      <c r="F129" s="120"/>
      <c r="G129" s="121">
        <v>75</v>
      </c>
      <c r="H129" s="121"/>
      <c r="I129" s="115" t="str">
        <f t="shared" si="6"/>
        <v xml:space="preserve">       </v>
      </c>
    </row>
    <row r="130" spans="1:9" s="46" customFormat="1" ht="59.25" customHeight="1" x14ac:dyDescent="0.2">
      <c r="A130" s="11" t="s">
        <v>90</v>
      </c>
      <c r="B130" s="11" t="s">
        <v>64</v>
      </c>
      <c r="C130" s="11" t="s">
        <v>64</v>
      </c>
      <c r="D130" s="11" t="s">
        <v>327</v>
      </c>
      <c r="E130" s="16" t="s">
        <v>169</v>
      </c>
      <c r="F130" s="108">
        <f>SUM(F131:F132)</f>
        <v>0</v>
      </c>
      <c r="G130" s="90">
        <f>SUM(G131:G132)</f>
        <v>107563.8</v>
      </c>
      <c r="H130" s="90">
        <f>SUM(H131:H132)</f>
        <v>74647.58</v>
      </c>
      <c r="I130" s="112">
        <f t="shared" si="6"/>
        <v>0.69398422145740479</v>
      </c>
    </row>
    <row r="131" spans="1:9" s="46" customFormat="1" x14ac:dyDescent="0.2">
      <c r="A131" s="11"/>
      <c r="B131" s="11"/>
      <c r="C131" s="11"/>
      <c r="D131" s="11"/>
      <c r="E131" s="55" t="s">
        <v>63</v>
      </c>
      <c r="F131" s="113"/>
      <c r="G131" s="114">
        <v>106564.2</v>
      </c>
      <c r="H131" s="114">
        <v>73677.58</v>
      </c>
      <c r="I131" s="115">
        <f t="shared" si="6"/>
        <v>0.6913914804408986</v>
      </c>
    </row>
    <row r="132" spans="1:9" s="46" customFormat="1" ht="27" x14ac:dyDescent="0.2">
      <c r="A132" s="11"/>
      <c r="B132" s="11"/>
      <c r="C132" s="11"/>
      <c r="D132" s="11"/>
      <c r="E132" s="17" t="s">
        <v>72</v>
      </c>
      <c r="F132" s="113"/>
      <c r="G132" s="114">
        <f>SUM(G134)</f>
        <v>999.6</v>
      </c>
      <c r="H132" s="114">
        <f>SUM(H134)</f>
        <v>970</v>
      </c>
      <c r="I132" s="115">
        <f t="shared" si="6"/>
        <v>0.97038815526210487</v>
      </c>
    </row>
    <row r="133" spans="1:9" s="46" customFormat="1" x14ac:dyDescent="0.2">
      <c r="A133" s="11"/>
      <c r="B133" s="11"/>
      <c r="C133" s="11"/>
      <c r="D133" s="11"/>
      <c r="E133" s="81" t="s">
        <v>193</v>
      </c>
      <c r="F133" s="113"/>
      <c r="G133" s="114"/>
      <c r="H133" s="114"/>
      <c r="I133" s="115" t="str">
        <f t="shared" si="6"/>
        <v xml:space="preserve">       </v>
      </c>
    </row>
    <row r="134" spans="1:9" s="46" customFormat="1" ht="27" x14ac:dyDescent="0.2">
      <c r="A134" s="11"/>
      <c r="B134" s="11"/>
      <c r="C134" s="11"/>
      <c r="D134" s="11"/>
      <c r="E134" s="17" t="s">
        <v>399</v>
      </c>
      <c r="F134" s="113"/>
      <c r="G134" s="114">
        <v>999.6</v>
      </c>
      <c r="H134" s="114">
        <v>970</v>
      </c>
      <c r="I134" s="115">
        <f t="shared" si="6"/>
        <v>0.97038815526210487</v>
      </c>
    </row>
    <row r="135" spans="1:9" s="78" customFormat="1" ht="24" customHeight="1" x14ac:dyDescent="0.2">
      <c r="A135" s="76"/>
      <c r="B135" s="76"/>
      <c r="C135" s="76"/>
      <c r="D135" s="76"/>
      <c r="E135" s="77" t="s">
        <v>85</v>
      </c>
      <c r="F135" s="109">
        <f t="shared" ref="F135:H136" si="9">SUM(F138,F140,F142)</f>
        <v>58354.6</v>
      </c>
      <c r="G135" s="109">
        <f t="shared" si="9"/>
        <v>89204.2</v>
      </c>
      <c r="H135" s="109">
        <f t="shared" si="9"/>
        <v>89204.2</v>
      </c>
      <c r="I135" s="111">
        <f t="shared" si="6"/>
        <v>1</v>
      </c>
    </row>
    <row r="136" spans="1:9" s="46" customFormat="1" x14ac:dyDescent="0.2">
      <c r="A136" s="13"/>
      <c r="B136" s="13"/>
      <c r="C136" s="13"/>
      <c r="D136" s="13"/>
      <c r="E136" s="56" t="s">
        <v>63</v>
      </c>
      <c r="F136" s="108">
        <f t="shared" si="9"/>
        <v>58354.6</v>
      </c>
      <c r="G136" s="108">
        <f t="shared" si="9"/>
        <v>89204.2</v>
      </c>
      <c r="H136" s="108">
        <f t="shared" si="9"/>
        <v>89204.2</v>
      </c>
      <c r="I136" s="112">
        <f t="shared" si="6"/>
        <v>1</v>
      </c>
    </row>
    <row r="137" spans="1:9" s="46" customFormat="1" x14ac:dyDescent="0.2">
      <c r="A137" s="11"/>
      <c r="B137" s="11"/>
      <c r="C137" s="11"/>
      <c r="D137" s="11"/>
      <c r="E137" s="14" t="s">
        <v>193</v>
      </c>
      <c r="F137" s="113"/>
      <c r="G137" s="114"/>
      <c r="H137" s="114"/>
      <c r="I137" s="115" t="str">
        <f t="shared" si="6"/>
        <v xml:space="preserve">       </v>
      </c>
    </row>
    <row r="138" spans="1:9" s="46" customFormat="1" x14ac:dyDescent="0.2">
      <c r="A138" s="11" t="s">
        <v>64</v>
      </c>
      <c r="B138" s="11" t="s">
        <v>64</v>
      </c>
      <c r="C138" s="11" t="s">
        <v>77</v>
      </c>
      <c r="D138" s="11" t="s">
        <v>67</v>
      </c>
      <c r="E138" s="19" t="s">
        <v>87</v>
      </c>
      <c r="F138" s="108">
        <f>SUM(F139)</f>
        <v>33354.6</v>
      </c>
      <c r="G138" s="90">
        <f>SUM(G139)</f>
        <v>33354.6</v>
      </c>
      <c r="H138" s="90">
        <f>SUM(H139)</f>
        <v>33354.6</v>
      </c>
      <c r="I138" s="112">
        <f t="shared" si="6"/>
        <v>1</v>
      </c>
    </row>
    <row r="139" spans="1:9" s="46" customFormat="1" x14ac:dyDescent="0.2">
      <c r="A139" s="11"/>
      <c r="B139" s="11"/>
      <c r="C139" s="11"/>
      <c r="D139" s="11"/>
      <c r="E139" s="55" t="s">
        <v>63</v>
      </c>
      <c r="F139" s="113">
        <v>33354.6</v>
      </c>
      <c r="G139" s="114">
        <v>33354.6</v>
      </c>
      <c r="H139" s="114">
        <v>33354.6</v>
      </c>
      <c r="I139" s="115">
        <f t="shared" si="6"/>
        <v>1</v>
      </c>
    </row>
    <row r="140" spans="1:9" s="46" customFormat="1" ht="71.25" x14ac:dyDescent="0.2">
      <c r="A140" s="11" t="s">
        <v>64</v>
      </c>
      <c r="B140" s="11" t="s">
        <v>64</v>
      </c>
      <c r="C140" s="11" t="s">
        <v>77</v>
      </c>
      <c r="D140" s="11" t="s">
        <v>86</v>
      </c>
      <c r="E140" s="34" t="s">
        <v>80</v>
      </c>
      <c r="F140" s="108">
        <f>SUM(F141)</f>
        <v>25000</v>
      </c>
      <c r="G140" s="90">
        <f>SUM(G141)</f>
        <v>25000</v>
      </c>
      <c r="H140" s="90">
        <f>SUM(H141)</f>
        <v>25000</v>
      </c>
      <c r="I140" s="112">
        <f t="shared" ref="I140:I202" si="10">IF(H140=0,"       ",H140/G140)</f>
        <v>1</v>
      </c>
    </row>
    <row r="141" spans="1:9" s="46" customFormat="1" x14ac:dyDescent="0.2">
      <c r="A141" s="11"/>
      <c r="B141" s="11"/>
      <c r="C141" s="11"/>
      <c r="D141" s="11"/>
      <c r="E141" s="55" t="s">
        <v>63</v>
      </c>
      <c r="F141" s="113">
        <v>25000</v>
      </c>
      <c r="G141" s="113">
        <v>25000</v>
      </c>
      <c r="H141" s="113">
        <v>25000</v>
      </c>
      <c r="I141" s="115">
        <f t="shared" si="10"/>
        <v>1</v>
      </c>
    </row>
    <row r="142" spans="1:9" s="46" customFormat="1" ht="42.75" x14ac:dyDescent="0.2">
      <c r="A142" s="11" t="s">
        <v>64</v>
      </c>
      <c r="B142" s="11" t="s">
        <v>64</v>
      </c>
      <c r="C142" s="11" t="s">
        <v>77</v>
      </c>
      <c r="D142" s="11" t="s">
        <v>128</v>
      </c>
      <c r="E142" s="19" t="s">
        <v>201</v>
      </c>
      <c r="F142" s="108">
        <f>SUM(F143)</f>
        <v>0</v>
      </c>
      <c r="G142" s="90">
        <f>SUM(G143)</f>
        <v>30849.599999999999</v>
      </c>
      <c r="H142" s="90">
        <f>SUM(H143)</f>
        <v>30849.599999999999</v>
      </c>
      <c r="I142" s="112">
        <f t="shared" si="10"/>
        <v>1</v>
      </c>
    </row>
    <row r="143" spans="1:9" s="46" customFormat="1" x14ac:dyDescent="0.2">
      <c r="A143" s="11"/>
      <c r="B143" s="11"/>
      <c r="C143" s="11"/>
      <c r="D143" s="11"/>
      <c r="E143" s="55" t="s">
        <v>63</v>
      </c>
      <c r="F143" s="113"/>
      <c r="G143" s="114">
        <v>30849.599999999999</v>
      </c>
      <c r="H143" s="114">
        <v>30849.599999999999</v>
      </c>
      <c r="I143" s="115">
        <f t="shared" si="10"/>
        <v>1</v>
      </c>
    </row>
    <row r="144" spans="1:9" s="78" customFormat="1" ht="24" customHeight="1" x14ac:dyDescent="0.2">
      <c r="A144" s="76"/>
      <c r="B144" s="76"/>
      <c r="C144" s="76"/>
      <c r="D144" s="76"/>
      <c r="E144" s="77" t="s">
        <v>92</v>
      </c>
      <c r="F144" s="109">
        <f t="shared" ref="F144:H145" si="11">SUM(F147)</f>
        <v>0</v>
      </c>
      <c r="G144" s="110">
        <f t="shared" si="11"/>
        <v>863289</v>
      </c>
      <c r="H144" s="110">
        <f t="shared" si="11"/>
        <v>798204.28</v>
      </c>
      <c r="I144" s="111">
        <f t="shared" si="10"/>
        <v>0.92460842197688142</v>
      </c>
    </row>
    <row r="145" spans="1:9" s="46" customFormat="1" x14ac:dyDescent="0.2">
      <c r="A145" s="13"/>
      <c r="B145" s="13"/>
      <c r="C145" s="13"/>
      <c r="D145" s="13"/>
      <c r="E145" s="56" t="s">
        <v>63</v>
      </c>
      <c r="F145" s="108">
        <f t="shared" si="11"/>
        <v>0</v>
      </c>
      <c r="G145" s="90">
        <f t="shared" si="11"/>
        <v>863289</v>
      </c>
      <c r="H145" s="90">
        <f t="shared" si="11"/>
        <v>798204.28</v>
      </c>
      <c r="I145" s="112">
        <f t="shared" si="10"/>
        <v>0.92460842197688142</v>
      </c>
    </row>
    <row r="146" spans="1:9" s="46" customFormat="1" x14ac:dyDescent="0.2">
      <c r="A146" s="11"/>
      <c r="B146" s="11"/>
      <c r="C146" s="11"/>
      <c r="D146" s="11"/>
      <c r="E146" s="14" t="s">
        <v>193</v>
      </c>
      <c r="F146" s="116"/>
      <c r="G146" s="114"/>
      <c r="H146" s="114"/>
      <c r="I146" s="115" t="str">
        <f t="shared" si="10"/>
        <v xml:space="preserve">       </v>
      </c>
    </row>
    <row r="147" spans="1:9" s="46" customFormat="1" x14ac:dyDescent="0.2">
      <c r="A147" s="11" t="s">
        <v>90</v>
      </c>
      <c r="B147" s="11" t="s">
        <v>91</v>
      </c>
      <c r="C147" s="11" t="s">
        <v>64</v>
      </c>
      <c r="D147" s="11" t="s">
        <v>183</v>
      </c>
      <c r="E147" s="15" t="s">
        <v>44</v>
      </c>
      <c r="F147" s="108">
        <f>SUM(F148:F148)</f>
        <v>0</v>
      </c>
      <c r="G147" s="90">
        <f>SUM(G148:G148)</f>
        <v>863289</v>
      </c>
      <c r="H147" s="90">
        <f>SUM(H148:H148)</f>
        <v>798204.28</v>
      </c>
      <c r="I147" s="112">
        <f t="shared" si="10"/>
        <v>0.92460842197688142</v>
      </c>
    </row>
    <row r="148" spans="1:9" s="46" customFormat="1" ht="32.25" customHeight="1" x14ac:dyDescent="0.2">
      <c r="A148" s="11"/>
      <c r="B148" s="11"/>
      <c r="C148" s="11"/>
      <c r="D148" s="11"/>
      <c r="E148" s="56" t="s">
        <v>63</v>
      </c>
      <c r="F148" s="113"/>
      <c r="G148" s="114">
        <v>863289</v>
      </c>
      <c r="H148" s="114">
        <v>798204.28</v>
      </c>
      <c r="I148" s="112">
        <f t="shared" si="10"/>
        <v>0.92460842197688142</v>
      </c>
    </row>
    <row r="149" spans="1:9" s="78" customFormat="1" ht="34.5" customHeight="1" x14ac:dyDescent="0.2">
      <c r="A149" s="76"/>
      <c r="B149" s="76"/>
      <c r="C149" s="76"/>
      <c r="D149" s="76"/>
      <c r="E149" s="77" t="s">
        <v>96</v>
      </c>
      <c r="F149" s="109">
        <f t="shared" ref="F149:H150" si="12">SUM(F153,F155,F157)</f>
        <v>319804</v>
      </c>
      <c r="G149" s="109">
        <f t="shared" si="12"/>
        <v>277908.09999999998</v>
      </c>
      <c r="H149" s="109">
        <f t="shared" si="12"/>
        <v>177417.96</v>
      </c>
      <c r="I149" s="111">
        <f t="shared" si="10"/>
        <v>0.6384051418436526</v>
      </c>
    </row>
    <row r="150" spans="1:9" s="46" customFormat="1" x14ac:dyDescent="0.2">
      <c r="A150" s="13"/>
      <c r="B150" s="13"/>
      <c r="C150" s="13"/>
      <c r="D150" s="13"/>
      <c r="E150" s="56" t="s">
        <v>63</v>
      </c>
      <c r="F150" s="108">
        <f t="shared" si="12"/>
        <v>319804</v>
      </c>
      <c r="G150" s="108">
        <f t="shared" si="12"/>
        <v>211977</v>
      </c>
      <c r="H150" s="108">
        <f t="shared" si="12"/>
        <v>112971.81999999999</v>
      </c>
      <c r="I150" s="112">
        <f t="shared" si="10"/>
        <v>0.53294376276671518</v>
      </c>
    </row>
    <row r="151" spans="1:9" s="46" customFormat="1" ht="28.5" x14ac:dyDescent="0.2">
      <c r="A151" s="13"/>
      <c r="B151" s="13"/>
      <c r="C151" s="13"/>
      <c r="D151" s="13"/>
      <c r="E151" s="56" t="s">
        <v>62</v>
      </c>
      <c r="F151" s="108">
        <f>SUM(F159)</f>
        <v>0</v>
      </c>
      <c r="G151" s="108">
        <f>SUM(G159)</f>
        <v>65931.100000000006</v>
      </c>
      <c r="H151" s="108">
        <f>SUM(H159)</f>
        <v>64446.14</v>
      </c>
      <c r="I151" s="112">
        <f t="shared" si="10"/>
        <v>0.97747709351125633</v>
      </c>
    </row>
    <row r="152" spans="1:9" s="46" customFormat="1" x14ac:dyDescent="0.2">
      <c r="A152" s="11"/>
      <c r="B152" s="11"/>
      <c r="C152" s="11"/>
      <c r="D152" s="11"/>
      <c r="E152" s="14" t="s">
        <v>193</v>
      </c>
      <c r="F152" s="116"/>
      <c r="G152" s="114"/>
      <c r="H152" s="114"/>
      <c r="I152" s="115" t="str">
        <f t="shared" si="10"/>
        <v xml:space="preserve">       </v>
      </c>
    </row>
    <row r="153" spans="1:9" s="46" customFormat="1" ht="42.75" x14ac:dyDescent="0.2">
      <c r="A153" s="11" t="s">
        <v>86</v>
      </c>
      <c r="B153" s="11" t="s">
        <v>65</v>
      </c>
      <c r="C153" s="11" t="s">
        <v>64</v>
      </c>
      <c r="D153" s="11" t="s">
        <v>237</v>
      </c>
      <c r="E153" s="34" t="s">
        <v>236</v>
      </c>
      <c r="F153" s="108">
        <f>SUM(F154)</f>
        <v>119804</v>
      </c>
      <c r="G153" s="90">
        <f>SUM(G154)</f>
        <v>0</v>
      </c>
      <c r="H153" s="90">
        <f>SUM(H154)</f>
        <v>0</v>
      </c>
      <c r="I153" s="115" t="str">
        <f t="shared" si="10"/>
        <v xml:space="preserve">       </v>
      </c>
    </row>
    <row r="154" spans="1:9" s="46" customFormat="1" x14ac:dyDescent="0.2">
      <c r="A154" s="11"/>
      <c r="B154" s="11"/>
      <c r="C154" s="11"/>
      <c r="D154" s="11"/>
      <c r="E154" s="55" t="s">
        <v>63</v>
      </c>
      <c r="F154" s="113">
        <v>119804</v>
      </c>
      <c r="G154" s="114"/>
      <c r="H154" s="114"/>
      <c r="I154" s="115" t="str">
        <f t="shared" si="10"/>
        <v xml:space="preserve">       </v>
      </c>
    </row>
    <row r="155" spans="1:9" s="46" customFormat="1" ht="99.75" x14ac:dyDescent="0.2">
      <c r="A155" s="11" t="s">
        <v>86</v>
      </c>
      <c r="B155" s="11" t="s">
        <v>65</v>
      </c>
      <c r="C155" s="11" t="s">
        <v>64</v>
      </c>
      <c r="D155" s="11" t="s">
        <v>238</v>
      </c>
      <c r="E155" s="34" t="s">
        <v>239</v>
      </c>
      <c r="F155" s="108">
        <f>SUM(F156)</f>
        <v>200000</v>
      </c>
      <c r="G155" s="90">
        <f>SUM(G156)</f>
        <v>200000</v>
      </c>
      <c r="H155" s="90">
        <f>SUM(H156)</f>
        <v>102461.95</v>
      </c>
      <c r="I155" s="112">
        <f t="shared" si="10"/>
        <v>0.51230975000000001</v>
      </c>
    </row>
    <row r="156" spans="1:9" s="46" customFormat="1" x14ac:dyDescent="0.2">
      <c r="A156" s="11"/>
      <c r="B156" s="11"/>
      <c r="C156" s="11"/>
      <c r="D156" s="11"/>
      <c r="E156" s="55" t="s">
        <v>63</v>
      </c>
      <c r="F156" s="113">
        <v>200000</v>
      </c>
      <c r="G156" s="113">
        <v>200000</v>
      </c>
      <c r="H156" s="114">
        <v>102461.95</v>
      </c>
      <c r="I156" s="115">
        <f t="shared" si="10"/>
        <v>0.51230975000000001</v>
      </c>
    </row>
    <row r="157" spans="1:9" s="46" customFormat="1" x14ac:dyDescent="0.2">
      <c r="A157" s="11" t="s">
        <v>69</v>
      </c>
      <c r="B157" s="11" t="s">
        <v>64</v>
      </c>
      <c r="C157" s="11" t="s">
        <v>64</v>
      </c>
      <c r="D157" s="11" t="s">
        <v>64</v>
      </c>
      <c r="E157" s="15" t="s">
        <v>70</v>
      </c>
      <c r="F157" s="108">
        <f>SUM(F158:F159)</f>
        <v>0</v>
      </c>
      <c r="G157" s="108">
        <f>SUM(G158:G159)</f>
        <v>77908.100000000006</v>
      </c>
      <c r="H157" s="108">
        <f>SUM(H158:H159)</f>
        <v>74956.009999999995</v>
      </c>
      <c r="I157" s="112">
        <f t="shared" si="10"/>
        <v>0.96210804781531045</v>
      </c>
    </row>
    <row r="158" spans="1:9" s="46" customFormat="1" x14ac:dyDescent="0.2">
      <c r="A158" s="11"/>
      <c r="B158" s="11"/>
      <c r="C158" s="11"/>
      <c r="D158" s="11"/>
      <c r="E158" s="55" t="s">
        <v>63</v>
      </c>
      <c r="F158" s="113"/>
      <c r="G158" s="114">
        <v>11977</v>
      </c>
      <c r="H158" s="114">
        <v>10509.87</v>
      </c>
      <c r="I158" s="115">
        <f t="shared" si="10"/>
        <v>0.87750438340151959</v>
      </c>
    </row>
    <row r="159" spans="1:9" s="46" customFormat="1" x14ac:dyDescent="0.2">
      <c r="A159" s="11"/>
      <c r="B159" s="11"/>
      <c r="C159" s="11"/>
      <c r="D159" s="11"/>
      <c r="E159" s="55" t="s">
        <v>62</v>
      </c>
      <c r="F159" s="113"/>
      <c r="G159" s="114">
        <v>65931.100000000006</v>
      </c>
      <c r="H159" s="114">
        <v>64446.14</v>
      </c>
      <c r="I159" s="115">
        <f t="shared" si="10"/>
        <v>0.97747709351125633</v>
      </c>
    </row>
    <row r="160" spans="1:9" s="78" customFormat="1" ht="27" customHeight="1" x14ac:dyDescent="0.2">
      <c r="A160" s="76"/>
      <c r="B160" s="76"/>
      <c r="C160" s="76"/>
      <c r="D160" s="76"/>
      <c r="E160" s="77" t="s">
        <v>97</v>
      </c>
      <c r="F160" s="109">
        <f>SUM(F165,F240,F242)</f>
        <v>320000</v>
      </c>
      <c r="G160" s="109">
        <f>SUM(G165,G240,G242)</f>
        <v>327570</v>
      </c>
      <c r="H160" s="109">
        <f>SUM(H165,H240,H242)</f>
        <v>304690.58</v>
      </c>
      <c r="I160" s="111">
        <f t="shared" si="10"/>
        <v>0.93015410446622104</v>
      </c>
    </row>
    <row r="161" spans="1:9" s="46" customFormat="1" ht="36" customHeight="1" x14ac:dyDescent="0.2">
      <c r="A161" s="13"/>
      <c r="B161" s="13"/>
      <c r="C161" s="13"/>
      <c r="D161" s="13"/>
      <c r="E161" s="16" t="s">
        <v>72</v>
      </c>
      <c r="F161" s="108">
        <f>SUM(F167,F243)</f>
        <v>34000</v>
      </c>
      <c r="G161" s="108">
        <f>SUM(G167,G243)</f>
        <v>37367.599999999999</v>
      </c>
      <c r="H161" s="108">
        <f>SUM(H167,H243)</f>
        <v>35145</v>
      </c>
      <c r="I161" s="112">
        <f t="shared" si="10"/>
        <v>0.94052066496108933</v>
      </c>
    </row>
    <row r="162" spans="1:9" s="46" customFormat="1" ht="22.5" customHeight="1" x14ac:dyDescent="0.2">
      <c r="A162" s="13"/>
      <c r="B162" s="13"/>
      <c r="C162" s="13"/>
      <c r="D162" s="13"/>
      <c r="E162" s="56" t="s">
        <v>63</v>
      </c>
      <c r="F162" s="108">
        <f>SUM(F241)</f>
        <v>20000</v>
      </c>
      <c r="G162" s="108">
        <f>SUM(G241)</f>
        <v>20000</v>
      </c>
      <c r="H162" s="108">
        <f>SUM(H241)</f>
        <v>16215</v>
      </c>
      <c r="I162" s="112">
        <f t="shared" si="10"/>
        <v>0.81074999999999997</v>
      </c>
    </row>
    <row r="163" spans="1:9" s="46" customFormat="1" ht="30.75" customHeight="1" x14ac:dyDescent="0.2">
      <c r="A163" s="13"/>
      <c r="B163" s="13"/>
      <c r="C163" s="13"/>
      <c r="D163" s="13"/>
      <c r="E163" s="56" t="s">
        <v>62</v>
      </c>
      <c r="F163" s="108">
        <f>SUM(F166,F244)</f>
        <v>266000</v>
      </c>
      <c r="G163" s="108">
        <f>SUM(G166,G244)</f>
        <v>270202.39999999997</v>
      </c>
      <c r="H163" s="108">
        <f>SUM(H166,H244)</f>
        <v>253330.58000000002</v>
      </c>
      <c r="I163" s="112">
        <f t="shared" si="10"/>
        <v>0.9375585857120442</v>
      </c>
    </row>
    <row r="164" spans="1:9" s="46" customFormat="1" x14ac:dyDescent="0.2">
      <c r="A164" s="11"/>
      <c r="B164" s="11"/>
      <c r="C164" s="11"/>
      <c r="D164" s="11"/>
      <c r="E164" s="14" t="s">
        <v>193</v>
      </c>
      <c r="F164" s="114"/>
      <c r="G164" s="114"/>
      <c r="H164" s="114"/>
      <c r="I164" s="115" t="str">
        <f t="shared" si="10"/>
        <v xml:space="preserve">       </v>
      </c>
    </row>
    <row r="165" spans="1:9" s="46" customFormat="1" ht="35.25" customHeight="1" x14ac:dyDescent="0.2">
      <c r="A165" s="11" t="s">
        <v>78</v>
      </c>
      <c r="B165" s="11" t="s">
        <v>91</v>
      </c>
      <c r="C165" s="11" t="s">
        <v>67</v>
      </c>
      <c r="D165" s="11" t="s">
        <v>81</v>
      </c>
      <c r="E165" s="34" t="s">
        <v>175</v>
      </c>
      <c r="F165" s="90">
        <f>SUM(F169,F183,F189,F199,F225,F219,F230,F235,F238)+F176+F216+F186</f>
        <v>300000</v>
      </c>
      <c r="G165" s="90">
        <f>SUM(G169,G183,G189,G199,G225,G219,G230,G235,G238)+G176+G216+G186</f>
        <v>291642.40000000002</v>
      </c>
      <c r="H165" s="90">
        <f>SUM(H169,H183,H189,H199,H225,H219,H230,H235,H238)+H176+H216+H186</f>
        <v>275863.24</v>
      </c>
      <c r="I165" s="112">
        <f t="shared" si="10"/>
        <v>0.94589552136452026</v>
      </c>
    </row>
    <row r="166" spans="1:9" s="46" customFormat="1" ht="35.25" customHeight="1" x14ac:dyDescent="0.2">
      <c r="A166" s="11"/>
      <c r="B166" s="11"/>
      <c r="C166" s="11"/>
      <c r="D166" s="11"/>
      <c r="E166" s="55" t="s">
        <v>62</v>
      </c>
      <c r="F166" s="114">
        <f>SUM(F171,F173,F178,F182,F185,F191,F194,F196,F198,F203,F205,F208,F215,F221,F223,F227,F232,F234,F236)</f>
        <v>266000</v>
      </c>
      <c r="G166" s="114">
        <f>SUM(G171,G173,G178,G182,G185,G191,G194,G196,G198,G203,G205,G208,G215,G221,G223,G227,G232,G234,G236)</f>
        <v>263652.39999999997</v>
      </c>
      <c r="H166" s="114">
        <f>SUM(H171,H173,H178,H182,H185,H191,H194,H196,H198,H203,H205,H208,H215,H221,H223,H227,H232,H234,H236)</f>
        <v>247943.24000000002</v>
      </c>
      <c r="I166" s="115">
        <f t="shared" si="10"/>
        <v>0.9404171553151045</v>
      </c>
    </row>
    <row r="167" spans="1:9" s="46" customFormat="1" ht="27" x14ac:dyDescent="0.2">
      <c r="A167" s="13"/>
      <c r="B167" s="13"/>
      <c r="C167" s="13"/>
      <c r="D167" s="13"/>
      <c r="E167" s="17" t="s">
        <v>72</v>
      </c>
      <c r="F167" s="113">
        <f>SUM(F175,F180,F188,F192,F201,F206,F209,F211,F213,F218,F224,F229,F237,F239)</f>
        <v>34000</v>
      </c>
      <c r="G167" s="113">
        <f>SUM(G175,G180,G188,G192,G201,G206,G209,G211,G213,G218,G224,G229,G237,G239)</f>
        <v>27990</v>
      </c>
      <c r="H167" s="113">
        <f>SUM(H175,H180,H188,H192,H201,H206,H209,H211,H213,H218,H224,H229,H237,H239)</f>
        <v>27920</v>
      </c>
      <c r="I167" s="115">
        <f t="shared" si="10"/>
        <v>0.99749910682386567</v>
      </c>
    </row>
    <row r="168" spans="1:9" s="46" customFormat="1" ht="21.75" customHeight="1" x14ac:dyDescent="0.2">
      <c r="A168" s="11"/>
      <c r="B168" s="11"/>
      <c r="C168" s="11"/>
      <c r="D168" s="11"/>
      <c r="E168" s="18" t="s">
        <v>98</v>
      </c>
      <c r="F168" s="113">
        <f>SUM(F166:F167)-F165</f>
        <v>0</v>
      </c>
      <c r="G168" s="113">
        <f>SUM(G166:G167)-G165</f>
        <v>0</v>
      </c>
      <c r="H168" s="113">
        <f>SUM(H166:H167)-H165</f>
        <v>0</v>
      </c>
      <c r="I168" s="115" t="str">
        <f t="shared" si="10"/>
        <v xml:space="preserve">       </v>
      </c>
    </row>
    <row r="169" spans="1:9" s="46" customFormat="1" x14ac:dyDescent="0.2">
      <c r="A169" s="11"/>
      <c r="B169" s="11"/>
      <c r="C169" s="11"/>
      <c r="D169" s="11"/>
      <c r="E169" s="15" t="s">
        <v>99</v>
      </c>
      <c r="F169" s="108">
        <f>SUM(F170,F172,F174)</f>
        <v>41250</v>
      </c>
      <c r="G169" s="108">
        <f>SUM(G170,G172,G174)</f>
        <v>40062.300000000003</v>
      </c>
      <c r="H169" s="108">
        <f>SUM(H170,H172,H174)</f>
        <v>40039.9</v>
      </c>
      <c r="I169" s="112">
        <f t="shared" si="10"/>
        <v>0.99944087084366096</v>
      </c>
    </row>
    <row r="170" spans="1:9" s="46" customFormat="1" x14ac:dyDescent="0.2">
      <c r="A170" s="11"/>
      <c r="B170" s="11"/>
      <c r="C170" s="11"/>
      <c r="D170" s="11"/>
      <c r="E170" s="33" t="s">
        <v>100</v>
      </c>
      <c r="F170" s="113">
        <f>SUM(F171)</f>
        <v>18000</v>
      </c>
      <c r="G170" s="114">
        <f>SUM(G171)</f>
        <v>17553.599999999999</v>
      </c>
      <c r="H170" s="114">
        <f>SUM(H171)</f>
        <v>17553.04</v>
      </c>
      <c r="I170" s="115">
        <f t="shared" si="10"/>
        <v>0.99996809771215034</v>
      </c>
    </row>
    <row r="171" spans="1:9" s="46" customFormat="1" x14ac:dyDescent="0.2">
      <c r="A171" s="13"/>
      <c r="B171" s="13"/>
      <c r="C171" s="13"/>
      <c r="D171" s="13"/>
      <c r="E171" s="55" t="s">
        <v>62</v>
      </c>
      <c r="F171" s="113">
        <v>18000</v>
      </c>
      <c r="G171" s="114">
        <v>17553.599999999999</v>
      </c>
      <c r="H171" s="114">
        <v>17553.04</v>
      </c>
      <c r="I171" s="115">
        <f t="shared" si="10"/>
        <v>0.99996809771215034</v>
      </c>
    </row>
    <row r="172" spans="1:9" s="46" customFormat="1" x14ac:dyDescent="0.2">
      <c r="A172" s="11"/>
      <c r="B172" s="11"/>
      <c r="C172" s="11"/>
      <c r="D172" s="11"/>
      <c r="E172" s="17" t="s">
        <v>101</v>
      </c>
      <c r="F172" s="113">
        <f>SUM(F173)</f>
        <v>22550</v>
      </c>
      <c r="G172" s="114">
        <f>SUM(G173)</f>
        <v>22508.7</v>
      </c>
      <c r="H172" s="114">
        <f>SUM(H173)</f>
        <v>22486.86</v>
      </c>
      <c r="I172" s="115">
        <f t="shared" si="10"/>
        <v>0.99902970851270845</v>
      </c>
    </row>
    <row r="173" spans="1:9" s="46" customFormat="1" x14ac:dyDescent="0.2">
      <c r="A173" s="13"/>
      <c r="B173" s="13"/>
      <c r="C173" s="13"/>
      <c r="D173" s="13"/>
      <c r="E173" s="55" t="s">
        <v>62</v>
      </c>
      <c r="F173" s="113">
        <v>22550</v>
      </c>
      <c r="G173" s="114">
        <v>22508.7</v>
      </c>
      <c r="H173" s="114">
        <v>22486.86</v>
      </c>
      <c r="I173" s="115">
        <f t="shared" si="10"/>
        <v>0.99902970851270845</v>
      </c>
    </row>
    <row r="174" spans="1:9" s="46" customFormat="1" ht="32.25" customHeight="1" x14ac:dyDescent="0.2">
      <c r="A174" s="13"/>
      <c r="B174" s="13"/>
      <c r="C174" s="13"/>
      <c r="D174" s="13"/>
      <c r="E174" s="41" t="s">
        <v>240</v>
      </c>
      <c r="F174" s="113">
        <f>SUM(F175)</f>
        <v>700</v>
      </c>
      <c r="G174" s="114">
        <f>SUM(G175)</f>
        <v>0</v>
      </c>
      <c r="H174" s="114">
        <f>SUM(H175)</f>
        <v>0</v>
      </c>
      <c r="I174" s="115" t="str">
        <f t="shared" si="10"/>
        <v xml:space="preserve">       </v>
      </c>
    </row>
    <row r="175" spans="1:9" s="46" customFormat="1" ht="27" x14ac:dyDescent="0.2">
      <c r="A175" s="13"/>
      <c r="B175" s="13"/>
      <c r="C175" s="13"/>
      <c r="D175" s="13"/>
      <c r="E175" s="17" t="s">
        <v>72</v>
      </c>
      <c r="F175" s="113">
        <v>700</v>
      </c>
      <c r="G175" s="114"/>
      <c r="H175" s="114"/>
      <c r="I175" s="115" t="str">
        <f t="shared" si="10"/>
        <v xml:space="preserve">       </v>
      </c>
    </row>
    <row r="176" spans="1:9" s="46" customFormat="1" x14ac:dyDescent="0.2">
      <c r="A176" s="13"/>
      <c r="B176" s="13"/>
      <c r="C176" s="13"/>
      <c r="D176" s="13"/>
      <c r="E176" s="16" t="s">
        <v>119</v>
      </c>
      <c r="F176" s="108">
        <f>SUM(F177,F179,F181)</f>
        <v>32500</v>
      </c>
      <c r="G176" s="108">
        <f>SUM(G177,G179,G181)</f>
        <v>32186.7</v>
      </c>
      <c r="H176" s="108">
        <f>SUM(H177,H179,H181)</f>
        <v>17186.559999999998</v>
      </c>
      <c r="I176" s="112">
        <f t="shared" si="10"/>
        <v>0.53396464999518423</v>
      </c>
    </row>
    <row r="177" spans="1:9" s="46" customFormat="1" x14ac:dyDescent="0.2">
      <c r="A177" s="13"/>
      <c r="B177" s="13"/>
      <c r="C177" s="13"/>
      <c r="D177" s="13"/>
      <c r="E177" s="41" t="s">
        <v>241</v>
      </c>
      <c r="F177" s="113">
        <f>SUM(F178)</f>
        <v>10000</v>
      </c>
      <c r="G177" s="113">
        <f>SUM(G178)</f>
        <v>9986.7000000000007</v>
      </c>
      <c r="H177" s="113">
        <f>SUM(H178)</f>
        <v>9986.56</v>
      </c>
      <c r="I177" s="115">
        <f t="shared" si="10"/>
        <v>0.99998598135520234</v>
      </c>
    </row>
    <row r="178" spans="1:9" s="46" customFormat="1" x14ac:dyDescent="0.2">
      <c r="A178" s="13"/>
      <c r="B178" s="13"/>
      <c r="C178" s="13"/>
      <c r="D178" s="13"/>
      <c r="E178" s="55" t="s">
        <v>62</v>
      </c>
      <c r="F178" s="113">
        <v>10000</v>
      </c>
      <c r="G178" s="114">
        <v>9986.7000000000007</v>
      </c>
      <c r="H178" s="114">
        <v>9986.56</v>
      </c>
      <c r="I178" s="115">
        <f t="shared" si="10"/>
        <v>0.99998598135520234</v>
      </c>
    </row>
    <row r="179" spans="1:9" s="46" customFormat="1" x14ac:dyDescent="0.2">
      <c r="A179" s="13"/>
      <c r="B179" s="13"/>
      <c r="C179" s="13"/>
      <c r="D179" s="13"/>
      <c r="E179" s="33" t="s">
        <v>206</v>
      </c>
      <c r="F179" s="113">
        <f t="shared" ref="F179:H181" si="13">SUM(F180)</f>
        <v>7500</v>
      </c>
      <c r="G179" s="114">
        <f t="shared" si="13"/>
        <v>7200</v>
      </c>
      <c r="H179" s="114">
        <f t="shared" si="13"/>
        <v>7200</v>
      </c>
      <c r="I179" s="115">
        <f t="shared" si="10"/>
        <v>1</v>
      </c>
    </row>
    <row r="180" spans="1:9" s="46" customFormat="1" ht="33" customHeight="1" x14ac:dyDescent="0.2">
      <c r="A180" s="13"/>
      <c r="B180" s="13"/>
      <c r="C180" s="13"/>
      <c r="D180" s="13"/>
      <c r="E180" s="17" t="s">
        <v>72</v>
      </c>
      <c r="F180" s="113">
        <v>7500</v>
      </c>
      <c r="G180" s="114">
        <v>7200</v>
      </c>
      <c r="H180" s="114">
        <v>7200</v>
      </c>
      <c r="I180" s="115">
        <f t="shared" si="10"/>
        <v>1</v>
      </c>
    </row>
    <row r="181" spans="1:9" s="46" customFormat="1" x14ac:dyDescent="0.2">
      <c r="A181" s="13"/>
      <c r="B181" s="13"/>
      <c r="C181" s="13"/>
      <c r="D181" s="13"/>
      <c r="E181" s="33" t="s">
        <v>207</v>
      </c>
      <c r="F181" s="113">
        <f t="shared" si="13"/>
        <v>15000</v>
      </c>
      <c r="G181" s="114">
        <f t="shared" si="13"/>
        <v>15000</v>
      </c>
      <c r="H181" s="114">
        <f t="shared" si="13"/>
        <v>0</v>
      </c>
      <c r="I181" s="115" t="str">
        <f t="shared" si="10"/>
        <v xml:space="preserve">       </v>
      </c>
    </row>
    <row r="182" spans="1:9" s="46" customFormat="1" ht="25.5" customHeight="1" x14ac:dyDescent="0.2">
      <c r="A182" s="13"/>
      <c r="B182" s="13"/>
      <c r="C182" s="13"/>
      <c r="D182" s="13"/>
      <c r="E182" s="55" t="s">
        <v>62</v>
      </c>
      <c r="F182" s="113">
        <v>15000</v>
      </c>
      <c r="G182" s="114">
        <v>15000</v>
      </c>
      <c r="H182" s="114"/>
      <c r="I182" s="115" t="str">
        <f t="shared" si="10"/>
        <v xml:space="preserve">       </v>
      </c>
    </row>
    <row r="183" spans="1:9" s="46" customFormat="1" x14ac:dyDescent="0.2">
      <c r="A183" s="11"/>
      <c r="B183" s="11"/>
      <c r="C183" s="11"/>
      <c r="D183" s="11"/>
      <c r="E183" s="16" t="s">
        <v>120</v>
      </c>
      <c r="F183" s="108">
        <f>SUM(F184)</f>
        <v>20000</v>
      </c>
      <c r="G183" s="90">
        <f t="shared" ref="F183:H187" si="14">SUM(G184)</f>
        <v>19983.400000000001</v>
      </c>
      <c r="H183" s="90">
        <f t="shared" si="14"/>
        <v>19983.32</v>
      </c>
      <c r="I183" s="112">
        <f t="shared" si="10"/>
        <v>0.99999599667724204</v>
      </c>
    </row>
    <row r="184" spans="1:9" s="46" customFormat="1" ht="23.25" customHeight="1" x14ac:dyDescent="0.2">
      <c r="A184" s="11"/>
      <c r="B184" s="11"/>
      <c r="C184" s="11"/>
      <c r="D184" s="11"/>
      <c r="E184" s="17" t="s">
        <v>161</v>
      </c>
      <c r="F184" s="113">
        <f t="shared" si="14"/>
        <v>20000</v>
      </c>
      <c r="G184" s="114">
        <f t="shared" si="14"/>
        <v>19983.400000000001</v>
      </c>
      <c r="H184" s="114">
        <f>SUM(H185)</f>
        <v>19983.32</v>
      </c>
      <c r="I184" s="115">
        <f t="shared" si="10"/>
        <v>0.99999599667724204</v>
      </c>
    </row>
    <row r="185" spans="1:9" s="46" customFormat="1" ht="19.5" customHeight="1" x14ac:dyDescent="0.2">
      <c r="A185" s="13"/>
      <c r="B185" s="13"/>
      <c r="C185" s="13"/>
      <c r="D185" s="13"/>
      <c r="E185" s="55" t="s">
        <v>62</v>
      </c>
      <c r="F185" s="113">
        <v>20000</v>
      </c>
      <c r="G185" s="114">
        <v>19983.400000000001</v>
      </c>
      <c r="H185" s="114">
        <v>19983.32</v>
      </c>
      <c r="I185" s="115">
        <f t="shared" si="10"/>
        <v>0.99999599667724204</v>
      </c>
    </row>
    <row r="186" spans="1:9" s="46" customFormat="1" ht="20.25" customHeight="1" x14ac:dyDescent="0.2">
      <c r="A186" s="11"/>
      <c r="B186" s="11"/>
      <c r="C186" s="11"/>
      <c r="D186" s="11"/>
      <c r="E186" s="16" t="s">
        <v>122</v>
      </c>
      <c r="F186" s="108">
        <f>SUM(F187)</f>
        <v>1500</v>
      </c>
      <c r="G186" s="90">
        <f t="shared" si="14"/>
        <v>1110</v>
      </c>
      <c r="H186" s="90">
        <f t="shared" si="14"/>
        <v>1110</v>
      </c>
      <c r="I186" s="112">
        <f t="shared" si="10"/>
        <v>1</v>
      </c>
    </row>
    <row r="187" spans="1:9" s="46" customFormat="1" ht="21" customHeight="1" x14ac:dyDescent="0.2">
      <c r="A187" s="11"/>
      <c r="B187" s="11"/>
      <c r="C187" s="11"/>
      <c r="D187" s="11"/>
      <c r="E187" s="17" t="s">
        <v>20</v>
      </c>
      <c r="F187" s="113">
        <f t="shared" si="14"/>
        <v>1500</v>
      </c>
      <c r="G187" s="114">
        <f t="shared" si="14"/>
        <v>1110</v>
      </c>
      <c r="H187" s="114">
        <f>SUM(H188)</f>
        <v>1110</v>
      </c>
      <c r="I187" s="115">
        <f t="shared" si="10"/>
        <v>1</v>
      </c>
    </row>
    <row r="188" spans="1:9" s="46" customFormat="1" ht="27" x14ac:dyDescent="0.2">
      <c r="A188" s="13"/>
      <c r="B188" s="13"/>
      <c r="C188" s="13"/>
      <c r="D188" s="13"/>
      <c r="E188" s="17" t="s">
        <v>72</v>
      </c>
      <c r="F188" s="113">
        <v>1500</v>
      </c>
      <c r="G188" s="114">
        <v>1110</v>
      </c>
      <c r="H188" s="114">
        <v>1110</v>
      </c>
      <c r="I188" s="115">
        <f t="shared" si="10"/>
        <v>1</v>
      </c>
    </row>
    <row r="189" spans="1:9" s="46" customFormat="1" x14ac:dyDescent="0.2">
      <c r="A189" s="11"/>
      <c r="B189" s="11"/>
      <c r="C189" s="11"/>
      <c r="D189" s="11"/>
      <c r="E189" s="16" t="s">
        <v>102</v>
      </c>
      <c r="F189" s="108">
        <f>SUM(F190,F193,F195,F197)</f>
        <v>61100</v>
      </c>
      <c r="G189" s="108">
        <f>SUM(G190,G193,G195,G197)</f>
        <v>59406.80000000001</v>
      </c>
      <c r="H189" s="108">
        <f>SUM(H190,H193,H195,H197)</f>
        <v>59348.72</v>
      </c>
      <c r="I189" s="112">
        <f t="shared" si="10"/>
        <v>0.99902233414356589</v>
      </c>
    </row>
    <row r="190" spans="1:9" s="46" customFormat="1" ht="18.75" customHeight="1" x14ac:dyDescent="0.2">
      <c r="A190" s="11"/>
      <c r="B190" s="11"/>
      <c r="C190" s="11"/>
      <c r="D190" s="11"/>
      <c r="E190" s="17" t="s">
        <v>103</v>
      </c>
      <c r="F190" s="113">
        <f>SUM(F191:F192)</f>
        <v>18600</v>
      </c>
      <c r="G190" s="113">
        <f>SUM(G191:G192)</f>
        <v>17263.400000000001</v>
      </c>
      <c r="H190" s="113">
        <f>SUM(H191:H192)</f>
        <v>17252.53</v>
      </c>
      <c r="I190" s="115">
        <f t="shared" si="10"/>
        <v>0.99937034419639226</v>
      </c>
    </row>
    <row r="191" spans="1:9" s="46" customFormat="1" ht="21" customHeight="1" x14ac:dyDescent="0.2">
      <c r="A191" s="13"/>
      <c r="B191" s="13"/>
      <c r="C191" s="13"/>
      <c r="D191" s="13"/>
      <c r="E191" s="55" t="s">
        <v>62</v>
      </c>
      <c r="F191" s="113">
        <v>18000</v>
      </c>
      <c r="G191" s="114">
        <v>17263.400000000001</v>
      </c>
      <c r="H191" s="114">
        <v>17252.53</v>
      </c>
      <c r="I191" s="115">
        <f t="shared" si="10"/>
        <v>0.99937034419639226</v>
      </c>
    </row>
    <row r="192" spans="1:9" s="46" customFormat="1" ht="33" customHeight="1" x14ac:dyDescent="0.2">
      <c r="A192" s="13"/>
      <c r="B192" s="13"/>
      <c r="C192" s="13"/>
      <c r="D192" s="13"/>
      <c r="E192" s="17" t="s">
        <v>72</v>
      </c>
      <c r="F192" s="113">
        <v>600</v>
      </c>
      <c r="G192" s="114"/>
      <c r="H192" s="114"/>
      <c r="I192" s="115" t="str">
        <f t="shared" si="10"/>
        <v xml:space="preserve">       </v>
      </c>
    </row>
    <row r="193" spans="1:9" s="46" customFormat="1" ht="20.25" customHeight="1" x14ac:dyDescent="0.2">
      <c r="A193" s="13"/>
      <c r="B193" s="13"/>
      <c r="C193" s="13"/>
      <c r="D193" s="13"/>
      <c r="E193" s="17" t="s">
        <v>104</v>
      </c>
      <c r="F193" s="113">
        <f>SUM(F194:F194)</f>
        <v>16500</v>
      </c>
      <c r="G193" s="114">
        <f>SUM(G194:G194)</f>
        <v>16398.7</v>
      </c>
      <c r="H193" s="114">
        <f>SUM(H194:H194)</f>
        <v>16397.36</v>
      </c>
      <c r="I193" s="115">
        <f t="shared" si="10"/>
        <v>0.99991828620561385</v>
      </c>
    </row>
    <row r="194" spans="1:9" s="46" customFormat="1" ht="21" customHeight="1" x14ac:dyDescent="0.2">
      <c r="A194" s="13"/>
      <c r="B194" s="13"/>
      <c r="C194" s="13"/>
      <c r="D194" s="13"/>
      <c r="E194" s="55" t="s">
        <v>62</v>
      </c>
      <c r="F194" s="113">
        <v>16500</v>
      </c>
      <c r="G194" s="114">
        <v>16398.7</v>
      </c>
      <c r="H194" s="114">
        <v>16397.36</v>
      </c>
      <c r="I194" s="115">
        <f t="shared" si="10"/>
        <v>0.99991828620561385</v>
      </c>
    </row>
    <row r="195" spans="1:9" s="46" customFormat="1" ht="21.75" customHeight="1" x14ac:dyDescent="0.2">
      <c r="A195" s="13"/>
      <c r="B195" s="13"/>
      <c r="C195" s="13"/>
      <c r="D195" s="13"/>
      <c r="E195" s="45" t="s">
        <v>242</v>
      </c>
      <c r="F195" s="113">
        <f>SUM(F196)</f>
        <v>20000</v>
      </c>
      <c r="G195" s="114">
        <f>SUM(G196)</f>
        <v>19751.900000000001</v>
      </c>
      <c r="H195" s="114">
        <f>SUM(H196)</f>
        <v>19748.330000000002</v>
      </c>
      <c r="I195" s="115">
        <f t="shared" si="10"/>
        <v>0.99981925789417725</v>
      </c>
    </row>
    <row r="196" spans="1:9" s="46" customFormat="1" ht="20.25" customHeight="1" x14ac:dyDescent="0.2">
      <c r="A196" s="13"/>
      <c r="B196" s="13"/>
      <c r="C196" s="13"/>
      <c r="D196" s="13"/>
      <c r="E196" s="55" t="s">
        <v>62</v>
      </c>
      <c r="F196" s="113">
        <v>20000</v>
      </c>
      <c r="G196" s="114">
        <v>19751.900000000001</v>
      </c>
      <c r="H196" s="114">
        <v>19748.330000000002</v>
      </c>
      <c r="I196" s="115">
        <f t="shared" si="10"/>
        <v>0.99981925789417725</v>
      </c>
    </row>
    <row r="197" spans="1:9" s="46" customFormat="1" ht="18.75" customHeight="1" x14ac:dyDescent="0.2">
      <c r="A197" s="13"/>
      <c r="B197" s="13"/>
      <c r="C197" s="13"/>
      <c r="D197" s="13"/>
      <c r="E197" s="41" t="s">
        <v>208</v>
      </c>
      <c r="F197" s="113">
        <f>SUM(F198:F198)</f>
        <v>6000</v>
      </c>
      <c r="G197" s="114">
        <f>SUM(G198:G198)</f>
        <v>5992.8</v>
      </c>
      <c r="H197" s="114">
        <f>SUM(H198:H198)</f>
        <v>5950.5</v>
      </c>
      <c r="I197" s="115">
        <f t="shared" si="10"/>
        <v>0.99294152983580297</v>
      </c>
    </row>
    <row r="198" spans="1:9" s="46" customFormat="1" ht="18.75" customHeight="1" x14ac:dyDescent="0.2">
      <c r="A198" s="13"/>
      <c r="B198" s="13"/>
      <c r="C198" s="13"/>
      <c r="D198" s="13"/>
      <c r="E198" s="55" t="s">
        <v>62</v>
      </c>
      <c r="F198" s="113">
        <v>6000</v>
      </c>
      <c r="G198" s="114">
        <v>5992.8</v>
      </c>
      <c r="H198" s="114">
        <v>5950.5</v>
      </c>
      <c r="I198" s="115">
        <f t="shared" si="10"/>
        <v>0.99294152983580297</v>
      </c>
    </row>
    <row r="199" spans="1:9" s="46" customFormat="1" ht="21" customHeight="1" x14ac:dyDescent="0.2">
      <c r="A199" s="13"/>
      <c r="B199" s="13"/>
      <c r="C199" s="13"/>
      <c r="D199" s="13"/>
      <c r="E199" s="16" t="s">
        <v>107</v>
      </c>
      <c r="F199" s="108">
        <f>SUM(F200,F202,F204,F207,F210,F212,F214)</f>
        <v>58800</v>
      </c>
      <c r="G199" s="108">
        <f>SUM(G200,G202,G204,G207,G210,G212,G214)</f>
        <v>56027.3</v>
      </c>
      <c r="H199" s="108">
        <f>SUM(H200,H202,H204,H207,H210,H212,H214)</f>
        <v>55889.710000000006</v>
      </c>
      <c r="I199" s="112">
        <f t="shared" si="10"/>
        <v>0.99754423290074667</v>
      </c>
    </row>
    <row r="200" spans="1:9" s="46" customFormat="1" ht="19.5" customHeight="1" x14ac:dyDescent="0.2">
      <c r="A200" s="13"/>
      <c r="B200" s="13"/>
      <c r="C200" s="13"/>
      <c r="D200" s="13"/>
      <c r="E200" s="41" t="s">
        <v>209</v>
      </c>
      <c r="F200" s="113">
        <f>SUM(F201)</f>
        <v>450</v>
      </c>
      <c r="G200" s="114">
        <f>SUM(G201)</f>
        <v>0</v>
      </c>
      <c r="H200" s="114">
        <f>SUM(H201)</f>
        <v>0</v>
      </c>
      <c r="I200" s="115" t="str">
        <f t="shared" si="10"/>
        <v xml:space="preserve">       </v>
      </c>
    </row>
    <row r="201" spans="1:9" s="46" customFormat="1" ht="37.5" customHeight="1" x14ac:dyDescent="0.2">
      <c r="A201" s="13"/>
      <c r="B201" s="13"/>
      <c r="C201" s="13"/>
      <c r="D201" s="13"/>
      <c r="E201" s="17" t="s">
        <v>72</v>
      </c>
      <c r="F201" s="113">
        <v>450</v>
      </c>
      <c r="G201" s="114"/>
      <c r="H201" s="114"/>
      <c r="I201" s="115" t="str">
        <f t="shared" si="10"/>
        <v xml:space="preserve">       </v>
      </c>
    </row>
    <row r="202" spans="1:9" s="46" customFormat="1" ht="21" customHeight="1" x14ac:dyDescent="0.2">
      <c r="A202" s="13"/>
      <c r="B202" s="13"/>
      <c r="C202" s="13"/>
      <c r="D202" s="13"/>
      <c r="E202" s="33" t="s">
        <v>178</v>
      </c>
      <c r="F202" s="113">
        <f>SUM(F203)</f>
        <v>13500</v>
      </c>
      <c r="G202" s="114">
        <f>SUM(G203)</f>
        <v>13470.6</v>
      </c>
      <c r="H202" s="114">
        <f>SUM(H203)</f>
        <v>13470.43</v>
      </c>
      <c r="I202" s="115">
        <f t="shared" si="10"/>
        <v>0.99998737992368569</v>
      </c>
    </row>
    <row r="203" spans="1:9" s="46" customFormat="1" ht="21.75" customHeight="1" x14ac:dyDescent="0.2">
      <c r="A203" s="13"/>
      <c r="B203" s="13"/>
      <c r="C203" s="13"/>
      <c r="D203" s="13"/>
      <c r="E203" s="55" t="s">
        <v>62</v>
      </c>
      <c r="F203" s="113">
        <v>13500</v>
      </c>
      <c r="G203" s="114">
        <v>13470.6</v>
      </c>
      <c r="H203" s="114">
        <v>13470.43</v>
      </c>
      <c r="I203" s="115">
        <f t="shared" ref="I203:I266" si="15">IF(H203=0,"       ",H203/G203)</f>
        <v>0.99998737992368569</v>
      </c>
    </row>
    <row r="204" spans="1:9" s="46" customFormat="1" ht="21" customHeight="1" x14ac:dyDescent="0.2">
      <c r="A204" s="13"/>
      <c r="B204" s="13"/>
      <c r="C204" s="13"/>
      <c r="D204" s="13"/>
      <c r="E204" s="17" t="s">
        <v>162</v>
      </c>
      <c r="F204" s="113">
        <f>SUM(F205:F206)</f>
        <v>14450</v>
      </c>
      <c r="G204" s="114">
        <f>SUM(G205:G206)</f>
        <v>14394.7</v>
      </c>
      <c r="H204" s="114">
        <f>SUM(H205:H206)</f>
        <v>14394.03</v>
      </c>
      <c r="I204" s="115">
        <f t="shared" si="15"/>
        <v>0.99995345509110989</v>
      </c>
    </row>
    <row r="205" spans="1:9" s="46" customFormat="1" ht="21" customHeight="1" x14ac:dyDescent="0.2">
      <c r="A205" s="13"/>
      <c r="B205" s="13"/>
      <c r="C205" s="13"/>
      <c r="D205" s="13"/>
      <c r="E205" s="55" t="s">
        <v>62</v>
      </c>
      <c r="F205" s="113">
        <v>14450</v>
      </c>
      <c r="G205" s="114">
        <v>14394.7</v>
      </c>
      <c r="H205" s="114">
        <v>14394.03</v>
      </c>
      <c r="I205" s="115">
        <f t="shared" si="15"/>
        <v>0.99995345509110989</v>
      </c>
    </row>
    <row r="206" spans="1:9" s="46" customFormat="1" ht="36" customHeight="1" x14ac:dyDescent="0.2">
      <c r="A206" s="13"/>
      <c r="B206" s="13"/>
      <c r="C206" s="13"/>
      <c r="D206" s="13"/>
      <c r="E206" s="17" t="s">
        <v>72</v>
      </c>
      <c r="F206" s="113"/>
      <c r="G206" s="114"/>
      <c r="H206" s="114"/>
      <c r="I206" s="115" t="str">
        <f t="shared" si="15"/>
        <v xml:space="preserve">       </v>
      </c>
    </row>
    <row r="207" spans="1:9" s="46" customFormat="1" ht="19.5" customHeight="1" x14ac:dyDescent="0.2">
      <c r="A207" s="13"/>
      <c r="B207" s="13"/>
      <c r="C207" s="13"/>
      <c r="D207" s="13"/>
      <c r="E207" s="41" t="s">
        <v>210</v>
      </c>
      <c r="F207" s="113">
        <f>SUM(F208:F209)</f>
        <v>11450</v>
      </c>
      <c r="G207" s="113">
        <f>SUM(G208:G209)</f>
        <v>10982</v>
      </c>
      <c r="H207" s="113">
        <f>SUM(H208:H209)</f>
        <v>10981.95</v>
      </c>
      <c r="I207" s="115">
        <f t="shared" si="15"/>
        <v>0.99999544709524679</v>
      </c>
    </row>
    <row r="208" spans="1:9" s="46" customFormat="1" ht="18" customHeight="1" x14ac:dyDescent="0.2">
      <c r="A208" s="13"/>
      <c r="B208" s="13"/>
      <c r="C208" s="13"/>
      <c r="D208" s="13"/>
      <c r="E208" s="55" t="s">
        <v>62</v>
      </c>
      <c r="F208" s="113">
        <v>11000</v>
      </c>
      <c r="G208" s="114">
        <v>10982</v>
      </c>
      <c r="H208" s="114">
        <v>10981.95</v>
      </c>
      <c r="I208" s="115">
        <f t="shared" si="15"/>
        <v>0.99999544709524679</v>
      </c>
    </row>
    <row r="209" spans="1:9" s="46" customFormat="1" ht="36" customHeight="1" x14ac:dyDescent="0.2">
      <c r="A209" s="13"/>
      <c r="B209" s="13"/>
      <c r="C209" s="13"/>
      <c r="D209" s="13"/>
      <c r="E209" s="17" t="s">
        <v>72</v>
      </c>
      <c r="F209" s="113">
        <v>450</v>
      </c>
      <c r="G209" s="114"/>
      <c r="H209" s="114"/>
      <c r="I209" s="115" t="str">
        <f t="shared" si="15"/>
        <v xml:space="preserve">       </v>
      </c>
    </row>
    <row r="210" spans="1:9" s="46" customFormat="1" x14ac:dyDescent="0.2">
      <c r="A210" s="13"/>
      <c r="B210" s="13"/>
      <c r="C210" s="13"/>
      <c r="D210" s="13"/>
      <c r="E210" s="41" t="s">
        <v>211</v>
      </c>
      <c r="F210" s="113">
        <f>SUM(F211)</f>
        <v>6000</v>
      </c>
      <c r="G210" s="114">
        <f>SUM(G211)</f>
        <v>4680</v>
      </c>
      <c r="H210" s="114">
        <f>SUM(H211)</f>
        <v>4680</v>
      </c>
      <c r="I210" s="115">
        <f t="shared" si="15"/>
        <v>1</v>
      </c>
    </row>
    <row r="211" spans="1:9" s="46" customFormat="1" ht="29.25" customHeight="1" x14ac:dyDescent="0.2">
      <c r="A211" s="13"/>
      <c r="B211" s="13"/>
      <c r="C211" s="13"/>
      <c r="D211" s="13"/>
      <c r="E211" s="17" t="s">
        <v>72</v>
      </c>
      <c r="F211" s="113">
        <v>6000</v>
      </c>
      <c r="G211" s="114">
        <v>4680</v>
      </c>
      <c r="H211" s="114">
        <v>4680</v>
      </c>
      <c r="I211" s="115">
        <f t="shared" si="15"/>
        <v>1</v>
      </c>
    </row>
    <row r="212" spans="1:9" s="46" customFormat="1" ht="19.5" customHeight="1" x14ac:dyDescent="0.2">
      <c r="A212" s="13"/>
      <c r="B212" s="13"/>
      <c r="C212" s="13"/>
      <c r="D212" s="13"/>
      <c r="E212" s="41" t="s">
        <v>212</v>
      </c>
      <c r="F212" s="113">
        <f>SUM(F213)</f>
        <v>450</v>
      </c>
      <c r="G212" s="114">
        <f>SUM(G213)</f>
        <v>0</v>
      </c>
      <c r="H212" s="114">
        <f>SUM(H213)</f>
        <v>0</v>
      </c>
      <c r="I212" s="115" t="str">
        <f t="shared" si="15"/>
        <v xml:space="preserve">       </v>
      </c>
    </row>
    <row r="213" spans="1:9" s="46" customFormat="1" ht="30" customHeight="1" x14ac:dyDescent="0.2">
      <c r="A213" s="13"/>
      <c r="B213" s="13"/>
      <c r="C213" s="13"/>
      <c r="D213" s="13"/>
      <c r="E213" s="17" t="s">
        <v>72</v>
      </c>
      <c r="F213" s="113">
        <v>450</v>
      </c>
      <c r="G213" s="114"/>
      <c r="H213" s="114"/>
      <c r="I213" s="115" t="str">
        <f t="shared" si="15"/>
        <v xml:space="preserve">       </v>
      </c>
    </row>
    <row r="214" spans="1:9" s="46" customFormat="1" ht="22.5" customHeight="1" x14ac:dyDescent="0.2">
      <c r="A214" s="13"/>
      <c r="B214" s="13"/>
      <c r="C214" s="13"/>
      <c r="D214" s="13"/>
      <c r="E214" s="41" t="s">
        <v>243</v>
      </c>
      <c r="F214" s="113">
        <f>SUM(F215)</f>
        <v>12500</v>
      </c>
      <c r="G214" s="113">
        <f>SUM(G215)</f>
        <v>12500</v>
      </c>
      <c r="H214" s="113">
        <f>SUM(H215)</f>
        <v>12363.3</v>
      </c>
      <c r="I214" s="115">
        <f t="shared" si="15"/>
        <v>0.98906399999999994</v>
      </c>
    </row>
    <row r="215" spans="1:9" s="46" customFormat="1" ht="24" customHeight="1" x14ac:dyDescent="0.2">
      <c r="A215" s="13"/>
      <c r="B215" s="13"/>
      <c r="C215" s="13"/>
      <c r="D215" s="13"/>
      <c r="E215" s="55" t="s">
        <v>62</v>
      </c>
      <c r="F215" s="113">
        <v>12500</v>
      </c>
      <c r="G215" s="114">
        <v>12500</v>
      </c>
      <c r="H215" s="114">
        <v>12363.3</v>
      </c>
      <c r="I215" s="115">
        <f t="shared" si="15"/>
        <v>0.98906399999999994</v>
      </c>
    </row>
    <row r="216" spans="1:9" s="46" customFormat="1" x14ac:dyDescent="0.2">
      <c r="A216" s="13"/>
      <c r="B216" s="13"/>
      <c r="C216" s="13"/>
      <c r="D216" s="13"/>
      <c r="E216" s="16" t="s">
        <v>123</v>
      </c>
      <c r="F216" s="108">
        <f t="shared" ref="F216:H217" si="16">SUM(F217)</f>
        <v>450</v>
      </c>
      <c r="G216" s="90">
        <f t="shared" si="16"/>
        <v>0</v>
      </c>
      <c r="H216" s="90">
        <f t="shared" si="16"/>
        <v>0</v>
      </c>
      <c r="I216" s="115" t="str">
        <f t="shared" si="15"/>
        <v xml:space="preserve">       </v>
      </c>
    </row>
    <row r="217" spans="1:9" s="46" customFormat="1" x14ac:dyDescent="0.2">
      <c r="A217" s="13"/>
      <c r="B217" s="13"/>
      <c r="C217" s="13"/>
      <c r="D217" s="13"/>
      <c r="E217" s="17" t="s">
        <v>216</v>
      </c>
      <c r="F217" s="113">
        <f t="shared" si="16"/>
        <v>450</v>
      </c>
      <c r="G217" s="114">
        <f t="shared" si="16"/>
        <v>0</v>
      </c>
      <c r="H217" s="114">
        <f t="shared" si="16"/>
        <v>0</v>
      </c>
      <c r="I217" s="115" t="str">
        <f t="shared" si="15"/>
        <v xml:space="preserve">       </v>
      </c>
    </row>
    <row r="218" spans="1:9" s="46" customFormat="1" ht="36.75" customHeight="1" x14ac:dyDescent="0.2">
      <c r="A218" s="13"/>
      <c r="B218" s="13"/>
      <c r="C218" s="13"/>
      <c r="D218" s="13"/>
      <c r="E218" s="17" t="s">
        <v>72</v>
      </c>
      <c r="F218" s="113">
        <v>450</v>
      </c>
      <c r="G218" s="114"/>
      <c r="H218" s="114"/>
      <c r="I218" s="115" t="str">
        <f t="shared" si="15"/>
        <v xml:space="preserve">       </v>
      </c>
    </row>
    <row r="219" spans="1:9" s="46" customFormat="1" x14ac:dyDescent="0.2">
      <c r="A219" s="13"/>
      <c r="B219" s="13"/>
      <c r="C219" s="13"/>
      <c r="D219" s="13"/>
      <c r="E219" s="16" t="s">
        <v>108</v>
      </c>
      <c r="F219" s="108">
        <f>SUM(F220,F222)</f>
        <v>25450</v>
      </c>
      <c r="G219" s="90">
        <f>SUM(G220,G222)</f>
        <v>24502.1</v>
      </c>
      <c r="H219" s="90">
        <f>SUM(H220,H222)</f>
        <v>24494.800000000003</v>
      </c>
      <c r="I219" s="112">
        <f t="shared" si="15"/>
        <v>0.99970206635349645</v>
      </c>
    </row>
    <row r="220" spans="1:9" s="46" customFormat="1" ht="18" customHeight="1" x14ac:dyDescent="0.2">
      <c r="A220" s="13"/>
      <c r="B220" s="13"/>
      <c r="C220" s="13"/>
      <c r="D220" s="13"/>
      <c r="E220" s="17" t="s">
        <v>163</v>
      </c>
      <c r="F220" s="113">
        <f>SUM(F221)</f>
        <v>10000</v>
      </c>
      <c r="G220" s="114">
        <f>SUM(G221)</f>
        <v>9922.2999999999993</v>
      </c>
      <c r="H220" s="114">
        <f>SUM(H221)</f>
        <v>9921.2000000000007</v>
      </c>
      <c r="I220" s="115">
        <f t="shared" si="15"/>
        <v>0.99988913860697637</v>
      </c>
    </row>
    <row r="221" spans="1:9" s="46" customFormat="1" ht="21.75" customHeight="1" x14ac:dyDescent="0.2">
      <c r="A221" s="13"/>
      <c r="B221" s="13"/>
      <c r="C221" s="13"/>
      <c r="D221" s="13"/>
      <c r="E221" s="55" t="s">
        <v>62</v>
      </c>
      <c r="F221" s="113">
        <v>10000</v>
      </c>
      <c r="G221" s="114">
        <v>9922.2999999999993</v>
      </c>
      <c r="H221" s="114">
        <v>9921.2000000000007</v>
      </c>
      <c r="I221" s="115">
        <f t="shared" si="15"/>
        <v>0.99988913860697637</v>
      </c>
    </row>
    <row r="222" spans="1:9" s="46" customFormat="1" ht="18.75" customHeight="1" x14ac:dyDescent="0.2">
      <c r="A222" s="13"/>
      <c r="B222" s="13"/>
      <c r="C222" s="13"/>
      <c r="D222" s="13"/>
      <c r="E222" s="33" t="s">
        <v>179</v>
      </c>
      <c r="F222" s="113">
        <f>SUM(F223:F224)</f>
        <v>15450</v>
      </c>
      <c r="G222" s="113">
        <f>SUM(G223:G224)</f>
        <v>14579.8</v>
      </c>
      <c r="H222" s="113">
        <f>SUM(H223:H224)</f>
        <v>14573.6</v>
      </c>
      <c r="I222" s="115">
        <f t="shared" si="15"/>
        <v>0.99957475411185348</v>
      </c>
    </row>
    <row r="223" spans="1:9" s="46" customFormat="1" ht="21" customHeight="1" x14ac:dyDescent="0.2">
      <c r="A223" s="13"/>
      <c r="B223" s="13"/>
      <c r="C223" s="13"/>
      <c r="D223" s="13"/>
      <c r="E223" s="55" t="s">
        <v>62</v>
      </c>
      <c r="F223" s="113">
        <v>15000</v>
      </c>
      <c r="G223" s="114">
        <v>14579.8</v>
      </c>
      <c r="H223" s="114">
        <v>14573.6</v>
      </c>
      <c r="I223" s="115">
        <f t="shared" si="15"/>
        <v>0.99957475411185348</v>
      </c>
    </row>
    <row r="224" spans="1:9" s="46" customFormat="1" ht="36" customHeight="1" x14ac:dyDescent="0.2">
      <c r="A224" s="13"/>
      <c r="B224" s="13"/>
      <c r="C224" s="13"/>
      <c r="D224" s="13"/>
      <c r="E224" s="17" t="s">
        <v>72</v>
      </c>
      <c r="F224" s="113">
        <v>450</v>
      </c>
      <c r="G224" s="114"/>
      <c r="H224" s="114"/>
      <c r="I224" s="115" t="str">
        <f t="shared" si="15"/>
        <v xml:space="preserve">       </v>
      </c>
    </row>
    <row r="225" spans="1:9" s="46" customFormat="1" ht="21" customHeight="1" x14ac:dyDescent="0.2">
      <c r="A225" s="13"/>
      <c r="B225" s="13"/>
      <c r="C225" s="13"/>
      <c r="D225" s="13"/>
      <c r="E225" s="16" t="s">
        <v>105</v>
      </c>
      <c r="F225" s="108">
        <f>SUM(F226,F228)</f>
        <v>17450</v>
      </c>
      <c r="G225" s="90">
        <f>SUM(G226,G228)</f>
        <v>16982</v>
      </c>
      <c r="H225" s="90">
        <f>SUM(H226,H228)</f>
        <v>16794.07</v>
      </c>
      <c r="I225" s="112">
        <f t="shared" si="15"/>
        <v>0.98893357672830051</v>
      </c>
    </row>
    <row r="226" spans="1:9" s="46" customFormat="1" ht="16.5" customHeight="1" x14ac:dyDescent="0.2">
      <c r="A226" s="13"/>
      <c r="B226" s="13"/>
      <c r="C226" s="13"/>
      <c r="D226" s="13"/>
      <c r="E226" s="17" t="s">
        <v>106</v>
      </c>
      <c r="F226" s="113">
        <f t="shared" ref="F226:H228" si="17">SUM(F227)</f>
        <v>17000</v>
      </c>
      <c r="G226" s="114">
        <f t="shared" si="17"/>
        <v>16982</v>
      </c>
      <c r="H226" s="114">
        <f t="shared" si="17"/>
        <v>16794.07</v>
      </c>
      <c r="I226" s="115">
        <f t="shared" si="15"/>
        <v>0.98893357672830051</v>
      </c>
    </row>
    <row r="227" spans="1:9" s="46" customFormat="1" ht="21.75" customHeight="1" x14ac:dyDescent="0.2">
      <c r="A227" s="13"/>
      <c r="B227" s="13"/>
      <c r="C227" s="13"/>
      <c r="D227" s="13"/>
      <c r="E227" s="55" t="s">
        <v>62</v>
      </c>
      <c r="F227" s="113">
        <v>17000</v>
      </c>
      <c r="G227" s="114">
        <v>16982</v>
      </c>
      <c r="H227" s="114">
        <v>16794.07</v>
      </c>
      <c r="I227" s="115">
        <f t="shared" si="15"/>
        <v>0.98893357672830051</v>
      </c>
    </row>
    <row r="228" spans="1:9" s="46" customFormat="1" ht="18.75" customHeight="1" x14ac:dyDescent="0.2">
      <c r="A228" s="13"/>
      <c r="B228" s="13"/>
      <c r="C228" s="13"/>
      <c r="D228" s="13"/>
      <c r="E228" s="55" t="s">
        <v>213</v>
      </c>
      <c r="F228" s="113">
        <f t="shared" si="17"/>
        <v>450</v>
      </c>
      <c r="G228" s="114">
        <f t="shared" si="17"/>
        <v>0</v>
      </c>
      <c r="H228" s="114">
        <f t="shared" si="17"/>
        <v>0</v>
      </c>
      <c r="I228" s="115" t="str">
        <f t="shared" si="15"/>
        <v xml:space="preserve">       </v>
      </c>
    </row>
    <row r="229" spans="1:9" s="46" customFormat="1" ht="34.5" customHeight="1" x14ac:dyDescent="0.2">
      <c r="A229" s="13"/>
      <c r="B229" s="13"/>
      <c r="C229" s="13"/>
      <c r="D229" s="13"/>
      <c r="E229" s="17" t="s">
        <v>72</v>
      </c>
      <c r="F229" s="113">
        <v>450</v>
      </c>
      <c r="G229" s="114"/>
      <c r="H229" s="114"/>
      <c r="I229" s="115" t="str">
        <f t="shared" si="15"/>
        <v xml:space="preserve">       </v>
      </c>
    </row>
    <row r="230" spans="1:9" s="46" customFormat="1" ht="19.5" customHeight="1" x14ac:dyDescent="0.2">
      <c r="A230" s="13"/>
      <c r="B230" s="13"/>
      <c r="C230" s="13"/>
      <c r="D230" s="13"/>
      <c r="E230" s="16" t="s">
        <v>109</v>
      </c>
      <c r="F230" s="108">
        <f>SUM(F231,F233)</f>
        <v>21500</v>
      </c>
      <c r="G230" s="90">
        <f>SUM(G231,G233)</f>
        <v>21381.8</v>
      </c>
      <c r="H230" s="90">
        <f>SUM(H231,H233)</f>
        <v>21159.95</v>
      </c>
      <c r="I230" s="112">
        <f t="shared" si="15"/>
        <v>0.98962435342206934</v>
      </c>
    </row>
    <row r="231" spans="1:9" s="46" customFormat="1" ht="18.75" customHeight="1" x14ac:dyDescent="0.2">
      <c r="A231" s="13"/>
      <c r="B231" s="13"/>
      <c r="C231" s="13"/>
      <c r="D231" s="13"/>
      <c r="E231" s="17" t="s">
        <v>177</v>
      </c>
      <c r="F231" s="113">
        <f t="shared" ref="F231:H233" si="18">SUM(F232)</f>
        <v>8000</v>
      </c>
      <c r="G231" s="114">
        <f t="shared" si="18"/>
        <v>7990.3</v>
      </c>
      <c r="H231" s="114">
        <f t="shared" si="18"/>
        <v>7769.78</v>
      </c>
      <c r="I231" s="115">
        <f t="shared" si="15"/>
        <v>0.97240153686344688</v>
      </c>
    </row>
    <row r="232" spans="1:9" s="46" customFormat="1" ht="18" customHeight="1" x14ac:dyDescent="0.2">
      <c r="A232" s="13"/>
      <c r="B232" s="13"/>
      <c r="C232" s="13"/>
      <c r="D232" s="13"/>
      <c r="E232" s="55" t="s">
        <v>62</v>
      </c>
      <c r="F232" s="113">
        <v>8000</v>
      </c>
      <c r="G232" s="114">
        <v>7990.3</v>
      </c>
      <c r="H232" s="114">
        <v>7769.78</v>
      </c>
      <c r="I232" s="115">
        <f t="shared" si="15"/>
        <v>0.97240153686344688</v>
      </c>
    </row>
    <row r="233" spans="1:9" s="46" customFormat="1" ht="18.75" customHeight="1" x14ac:dyDescent="0.2">
      <c r="A233" s="13"/>
      <c r="B233" s="13"/>
      <c r="C233" s="13"/>
      <c r="D233" s="13"/>
      <c r="E233" s="17" t="s">
        <v>176</v>
      </c>
      <c r="F233" s="113">
        <f t="shared" si="18"/>
        <v>13500</v>
      </c>
      <c r="G233" s="114">
        <f t="shared" si="18"/>
        <v>13391.5</v>
      </c>
      <c r="H233" s="114">
        <f t="shared" si="18"/>
        <v>13390.17</v>
      </c>
      <c r="I233" s="115">
        <f t="shared" si="15"/>
        <v>0.99990068326923798</v>
      </c>
    </row>
    <row r="234" spans="1:9" s="46" customFormat="1" ht="19.5" customHeight="1" x14ac:dyDescent="0.2">
      <c r="A234" s="13"/>
      <c r="B234" s="13"/>
      <c r="C234" s="13"/>
      <c r="D234" s="13"/>
      <c r="E234" s="55" t="s">
        <v>62</v>
      </c>
      <c r="F234" s="113">
        <v>13500</v>
      </c>
      <c r="G234" s="114">
        <v>13391.5</v>
      </c>
      <c r="H234" s="114">
        <v>13390.17</v>
      </c>
      <c r="I234" s="115">
        <f t="shared" si="15"/>
        <v>0.99990068326923798</v>
      </c>
    </row>
    <row r="235" spans="1:9" s="46" customFormat="1" ht="32.25" customHeight="1" x14ac:dyDescent="0.2">
      <c r="A235" s="13"/>
      <c r="B235" s="13"/>
      <c r="C235" s="13"/>
      <c r="D235" s="13"/>
      <c r="E235" s="16" t="s">
        <v>110</v>
      </c>
      <c r="F235" s="108">
        <f>SUM(F236:F237)</f>
        <v>10000</v>
      </c>
      <c r="G235" s="90">
        <f>SUM(G236:G237)</f>
        <v>10000</v>
      </c>
      <c r="H235" s="90">
        <f>SUM(H236:H237)</f>
        <v>9856.2099999999991</v>
      </c>
      <c r="I235" s="112">
        <f t="shared" si="15"/>
        <v>0.98562099999999986</v>
      </c>
    </row>
    <row r="236" spans="1:9" s="46" customFormat="1" ht="21.75" customHeight="1" x14ac:dyDescent="0.2">
      <c r="A236" s="13"/>
      <c r="B236" s="13"/>
      <c r="C236" s="13"/>
      <c r="D236" s="13"/>
      <c r="E236" s="55" t="s">
        <v>62</v>
      </c>
      <c r="F236" s="113">
        <v>5000</v>
      </c>
      <c r="G236" s="114">
        <v>5000</v>
      </c>
      <c r="H236" s="114">
        <v>4926.21</v>
      </c>
      <c r="I236" s="115">
        <f t="shared" si="15"/>
        <v>0.98524200000000006</v>
      </c>
    </row>
    <row r="237" spans="1:9" s="46" customFormat="1" ht="30.75" customHeight="1" x14ac:dyDescent="0.2">
      <c r="A237" s="13"/>
      <c r="B237" s="13"/>
      <c r="C237" s="13"/>
      <c r="D237" s="13"/>
      <c r="E237" s="17" t="s">
        <v>72</v>
      </c>
      <c r="F237" s="113">
        <v>5000</v>
      </c>
      <c r="G237" s="114">
        <v>5000</v>
      </c>
      <c r="H237" s="114">
        <v>4930</v>
      </c>
      <c r="I237" s="115">
        <f t="shared" si="15"/>
        <v>0.98599999999999999</v>
      </c>
    </row>
    <row r="238" spans="1:9" s="46" customFormat="1" ht="28.5" x14ac:dyDescent="0.2">
      <c r="A238" s="11"/>
      <c r="B238" s="11"/>
      <c r="C238" s="11"/>
      <c r="D238" s="11"/>
      <c r="E238" s="16" t="s">
        <v>214</v>
      </c>
      <c r="F238" s="108">
        <f>SUM(F239)</f>
        <v>10000</v>
      </c>
      <c r="G238" s="90">
        <f>SUM(G239)</f>
        <v>10000</v>
      </c>
      <c r="H238" s="90">
        <f>SUM(H239)</f>
        <v>10000</v>
      </c>
      <c r="I238" s="112">
        <f t="shared" si="15"/>
        <v>1</v>
      </c>
    </row>
    <row r="239" spans="1:9" s="46" customFormat="1" ht="34.5" customHeight="1" x14ac:dyDescent="0.2">
      <c r="A239" s="11"/>
      <c r="B239" s="11"/>
      <c r="C239" s="11"/>
      <c r="D239" s="11"/>
      <c r="E239" s="17" t="s">
        <v>72</v>
      </c>
      <c r="F239" s="113">
        <v>10000</v>
      </c>
      <c r="G239" s="113">
        <v>10000</v>
      </c>
      <c r="H239" s="113">
        <v>10000</v>
      </c>
      <c r="I239" s="115">
        <f t="shared" si="15"/>
        <v>1</v>
      </c>
    </row>
    <row r="240" spans="1:9" s="46" customFormat="1" ht="37.5" customHeight="1" x14ac:dyDescent="0.2">
      <c r="A240" s="11" t="s">
        <v>86</v>
      </c>
      <c r="B240" s="11" t="s">
        <v>81</v>
      </c>
      <c r="C240" s="11" t="s">
        <v>64</v>
      </c>
      <c r="D240" s="11" t="s">
        <v>173</v>
      </c>
      <c r="E240" s="34" t="s">
        <v>180</v>
      </c>
      <c r="F240" s="108">
        <f>SUM(F241:F241)</f>
        <v>20000</v>
      </c>
      <c r="G240" s="90">
        <f>SUM(G241:G241)</f>
        <v>20000</v>
      </c>
      <c r="H240" s="90">
        <f>SUM(H241:H241)</f>
        <v>16215</v>
      </c>
      <c r="I240" s="112">
        <f t="shared" si="15"/>
        <v>0.81074999999999997</v>
      </c>
    </row>
    <row r="241" spans="1:9" s="46" customFormat="1" ht="19.5" customHeight="1" x14ac:dyDescent="0.2">
      <c r="A241" s="11"/>
      <c r="B241" s="11"/>
      <c r="C241" s="11"/>
      <c r="D241" s="11"/>
      <c r="E241" s="55" t="s">
        <v>63</v>
      </c>
      <c r="F241" s="113">
        <v>20000</v>
      </c>
      <c r="G241" s="114">
        <v>20000</v>
      </c>
      <c r="H241" s="114">
        <v>16215</v>
      </c>
      <c r="I241" s="115">
        <f t="shared" si="15"/>
        <v>0.81074999999999997</v>
      </c>
    </row>
    <row r="242" spans="1:9" s="46" customFormat="1" ht="25.5" customHeight="1" x14ac:dyDescent="0.2">
      <c r="A242" s="11" t="s">
        <v>69</v>
      </c>
      <c r="B242" s="11" t="s">
        <v>64</v>
      </c>
      <c r="C242" s="11" t="s">
        <v>64</v>
      </c>
      <c r="D242" s="11" t="s">
        <v>64</v>
      </c>
      <c r="E242" s="15" t="s">
        <v>70</v>
      </c>
      <c r="F242" s="108">
        <f>SUM(F243:F244)</f>
        <v>0</v>
      </c>
      <c r="G242" s="108">
        <f>SUM(G243:G244)</f>
        <v>15927.6</v>
      </c>
      <c r="H242" s="108">
        <f>SUM(H243:H244)</f>
        <v>12612.34</v>
      </c>
      <c r="I242" s="112">
        <f t="shared" si="15"/>
        <v>0.79185439111981715</v>
      </c>
    </row>
    <row r="243" spans="1:9" s="46" customFormat="1" ht="33" customHeight="1" x14ac:dyDescent="0.2">
      <c r="A243" s="11"/>
      <c r="B243" s="11"/>
      <c r="C243" s="11"/>
      <c r="D243" s="11"/>
      <c r="E243" s="17" t="s">
        <v>72</v>
      </c>
      <c r="F243" s="113"/>
      <c r="G243" s="114">
        <v>9377.6</v>
      </c>
      <c r="H243" s="114">
        <v>7225</v>
      </c>
      <c r="I243" s="115">
        <f t="shared" si="15"/>
        <v>0.77045299436956149</v>
      </c>
    </row>
    <row r="244" spans="1:9" s="46" customFormat="1" ht="20.25" customHeight="1" x14ac:dyDescent="0.2">
      <c r="A244" s="11"/>
      <c r="B244" s="11"/>
      <c r="C244" s="11"/>
      <c r="D244" s="11"/>
      <c r="E244" s="55" t="s">
        <v>62</v>
      </c>
      <c r="F244" s="113"/>
      <c r="G244" s="114">
        <v>6550</v>
      </c>
      <c r="H244" s="114">
        <v>5387.34</v>
      </c>
      <c r="I244" s="115">
        <f t="shared" si="15"/>
        <v>0.82249465648854969</v>
      </c>
    </row>
    <row r="245" spans="1:9" s="78" customFormat="1" ht="27" customHeight="1" x14ac:dyDescent="0.2">
      <c r="A245" s="76"/>
      <c r="B245" s="76"/>
      <c r="C245" s="76"/>
      <c r="D245" s="76"/>
      <c r="E245" s="77" t="s">
        <v>136</v>
      </c>
      <c r="F245" s="109">
        <f>SUM(F250,F275)</f>
        <v>24568273.799999997</v>
      </c>
      <c r="G245" s="110">
        <f>SUM(G250,G275)</f>
        <v>24462260.5</v>
      </c>
      <c r="H245" s="110">
        <f>SUM(H250,H275)</f>
        <v>24438532.969999999</v>
      </c>
      <c r="I245" s="111">
        <f t="shared" si="15"/>
        <v>0.9990300352659558</v>
      </c>
    </row>
    <row r="246" spans="1:9" s="46" customFormat="1" ht="21" customHeight="1" x14ac:dyDescent="0.2">
      <c r="A246" s="13"/>
      <c r="B246" s="13"/>
      <c r="C246" s="13"/>
      <c r="D246" s="13"/>
      <c r="E246" s="56" t="s">
        <v>61</v>
      </c>
      <c r="F246" s="108">
        <f>SUM(F251)</f>
        <v>21254795.199999999</v>
      </c>
      <c r="G246" s="90">
        <f>SUM(G251)</f>
        <v>21626917.5</v>
      </c>
      <c r="H246" s="90">
        <f>SUM(H251)</f>
        <v>21626145.690000001</v>
      </c>
      <c r="I246" s="112">
        <f t="shared" si="15"/>
        <v>0.99996431252858853</v>
      </c>
    </row>
    <row r="247" spans="1:9" s="46" customFormat="1" ht="30.75" customHeight="1" x14ac:dyDescent="0.2">
      <c r="A247" s="13"/>
      <c r="B247" s="13"/>
      <c r="C247" s="13"/>
      <c r="D247" s="13"/>
      <c r="E247" s="56" t="s">
        <v>62</v>
      </c>
      <c r="F247" s="108">
        <f>SUM(F264)</f>
        <v>415385.7</v>
      </c>
      <c r="G247" s="90">
        <f>SUM(G264)</f>
        <v>248359.7</v>
      </c>
      <c r="H247" s="90">
        <f>SUM(H264)</f>
        <v>248068.32</v>
      </c>
      <c r="I247" s="112">
        <f t="shared" si="15"/>
        <v>0.9988267822839213</v>
      </c>
    </row>
    <row r="248" spans="1:9" s="46" customFormat="1" ht="20.25" customHeight="1" x14ac:dyDescent="0.2">
      <c r="A248" s="13"/>
      <c r="B248" s="13"/>
      <c r="C248" s="13"/>
      <c r="D248" s="13"/>
      <c r="E248" s="56" t="s">
        <v>63</v>
      </c>
      <c r="F248" s="108">
        <f>SUM(F274,F276)</f>
        <v>2898092.9000000004</v>
      </c>
      <c r="G248" s="90">
        <f>SUM(G274,G276)</f>
        <v>2586983.2999999998</v>
      </c>
      <c r="H248" s="90">
        <f>SUM(H274,H276)</f>
        <v>2564318.96</v>
      </c>
      <c r="I248" s="112">
        <f t="shared" si="15"/>
        <v>0.99123908530835902</v>
      </c>
    </row>
    <row r="249" spans="1:9" s="46" customFormat="1" x14ac:dyDescent="0.2">
      <c r="A249" s="11"/>
      <c r="B249" s="11"/>
      <c r="C249" s="11"/>
      <c r="D249" s="11"/>
      <c r="E249" s="14" t="s">
        <v>95</v>
      </c>
      <c r="F249" s="113"/>
      <c r="G249" s="114"/>
      <c r="H249" s="114"/>
      <c r="I249" s="115" t="str">
        <f t="shared" si="15"/>
        <v xml:space="preserve">       </v>
      </c>
    </row>
    <row r="250" spans="1:9" s="46" customFormat="1" ht="18.75" customHeight="1" x14ac:dyDescent="0.2">
      <c r="A250" s="11" t="s">
        <v>91</v>
      </c>
      <c r="B250" s="11" t="s">
        <v>64</v>
      </c>
      <c r="C250" s="11" t="s">
        <v>64</v>
      </c>
      <c r="D250" s="11" t="s">
        <v>91</v>
      </c>
      <c r="E250" s="15" t="s">
        <v>137</v>
      </c>
      <c r="F250" s="108">
        <f>SUM(F251,F264,F274)</f>
        <v>24183295.599999998</v>
      </c>
      <c r="G250" s="90">
        <f>SUM(G251,G264,G274)</f>
        <v>24381684.5</v>
      </c>
      <c r="H250" s="90">
        <f>SUM(H251,H264,H274)</f>
        <v>24358291.57</v>
      </c>
      <c r="I250" s="112">
        <f t="shared" si="15"/>
        <v>0.99904055316604556</v>
      </c>
    </row>
    <row r="251" spans="1:9" s="46" customFormat="1" ht="21.75" customHeight="1" x14ac:dyDescent="0.2">
      <c r="A251" s="63"/>
      <c r="B251" s="63"/>
      <c r="C251" s="63"/>
      <c r="D251" s="63"/>
      <c r="E251" s="56" t="s">
        <v>61</v>
      </c>
      <c r="F251" s="90">
        <v>21254795.199999999</v>
      </c>
      <c r="G251" s="90">
        <v>21626917.5</v>
      </c>
      <c r="H251" s="90">
        <v>21626145.690000001</v>
      </c>
      <c r="I251" s="112">
        <f t="shared" si="15"/>
        <v>0.99996431252858853</v>
      </c>
    </row>
    <row r="252" spans="1:9" s="46" customFormat="1" x14ac:dyDescent="0.2">
      <c r="A252" s="63"/>
      <c r="B252" s="63"/>
      <c r="C252" s="63"/>
      <c r="D252" s="63"/>
      <c r="E252" s="55" t="s">
        <v>98</v>
      </c>
      <c r="F252" s="114"/>
      <c r="G252" s="114"/>
      <c r="H252" s="114"/>
      <c r="I252" s="115"/>
    </row>
    <row r="253" spans="1:9" s="46" customFormat="1" ht="22.5" customHeight="1" x14ac:dyDescent="0.2">
      <c r="A253" s="63"/>
      <c r="B253" s="63"/>
      <c r="C253" s="63"/>
      <c r="D253" s="63"/>
      <c r="E253" s="41" t="s">
        <v>244</v>
      </c>
      <c r="F253" s="114">
        <v>15340.393</v>
      </c>
      <c r="G253" s="114">
        <v>15340.393</v>
      </c>
      <c r="H253" s="114">
        <v>15338.38</v>
      </c>
      <c r="I253" s="115">
        <f t="shared" si="15"/>
        <v>0.99986877780771322</v>
      </c>
    </row>
    <row r="254" spans="1:9" s="46" customFormat="1" ht="30" customHeight="1" x14ac:dyDescent="0.2">
      <c r="A254" s="63"/>
      <c r="B254" s="63"/>
      <c r="C254" s="63"/>
      <c r="D254" s="63"/>
      <c r="E254" s="41" t="s">
        <v>331</v>
      </c>
      <c r="F254" s="114">
        <v>8500</v>
      </c>
      <c r="G254" s="114">
        <v>8500</v>
      </c>
      <c r="H254" s="114">
        <v>8385.82</v>
      </c>
      <c r="I254" s="115">
        <f t="shared" si="15"/>
        <v>0.98656705882352935</v>
      </c>
    </row>
    <row r="255" spans="1:9" s="46" customFormat="1" ht="30.75" customHeight="1" x14ac:dyDescent="0.2">
      <c r="A255" s="63"/>
      <c r="B255" s="63"/>
      <c r="C255" s="63"/>
      <c r="D255" s="63"/>
      <c r="E255" s="41" t="s">
        <v>245</v>
      </c>
      <c r="F255" s="114">
        <v>12700.002</v>
      </c>
      <c r="G255" s="114"/>
      <c r="H255" s="114"/>
      <c r="I255" s="115" t="str">
        <f t="shared" si="15"/>
        <v xml:space="preserve">       </v>
      </c>
    </row>
    <row r="256" spans="1:9" s="46" customFormat="1" ht="27" x14ac:dyDescent="0.2">
      <c r="A256" s="63"/>
      <c r="B256" s="63"/>
      <c r="C256" s="63"/>
      <c r="D256" s="63"/>
      <c r="E256" s="41" t="s">
        <v>246</v>
      </c>
      <c r="F256" s="114">
        <v>250</v>
      </c>
      <c r="G256" s="114">
        <v>375</v>
      </c>
      <c r="H256" s="114">
        <v>375</v>
      </c>
      <c r="I256" s="115">
        <f t="shared" si="15"/>
        <v>1</v>
      </c>
    </row>
    <row r="257" spans="1:9" s="46" customFormat="1" ht="35.25" customHeight="1" x14ac:dyDescent="0.2">
      <c r="A257" s="63"/>
      <c r="B257" s="63"/>
      <c r="C257" s="63"/>
      <c r="D257" s="63"/>
      <c r="E257" s="41" t="s">
        <v>247</v>
      </c>
      <c r="F257" s="114">
        <v>300</v>
      </c>
      <c r="G257" s="114">
        <v>170</v>
      </c>
      <c r="H257" s="114">
        <v>166</v>
      </c>
      <c r="I257" s="115">
        <f t="shared" si="15"/>
        <v>0.97647058823529409</v>
      </c>
    </row>
    <row r="258" spans="1:9" s="46" customFormat="1" ht="39" customHeight="1" x14ac:dyDescent="0.2">
      <c r="A258" s="63"/>
      <c r="B258" s="63"/>
      <c r="C258" s="63"/>
      <c r="D258" s="63"/>
      <c r="E258" s="41" t="s">
        <v>248</v>
      </c>
      <c r="F258" s="114">
        <v>100</v>
      </c>
      <c r="G258" s="114">
        <v>220</v>
      </c>
      <c r="H258" s="114">
        <v>162.30000000000001</v>
      </c>
      <c r="I258" s="115">
        <f t="shared" si="15"/>
        <v>0.73772727272727279</v>
      </c>
    </row>
    <row r="259" spans="1:9" s="46" customFormat="1" ht="44.25" customHeight="1" x14ac:dyDescent="0.2">
      <c r="A259" s="63"/>
      <c r="B259" s="63"/>
      <c r="C259" s="63"/>
      <c r="D259" s="63"/>
      <c r="E259" s="41" t="s">
        <v>249</v>
      </c>
      <c r="F259" s="114">
        <v>290000</v>
      </c>
      <c r="G259" s="114">
        <v>328000</v>
      </c>
      <c r="H259" s="114">
        <v>328000</v>
      </c>
      <c r="I259" s="115">
        <f t="shared" si="15"/>
        <v>1</v>
      </c>
    </row>
    <row r="260" spans="1:9" s="46" customFormat="1" ht="45.75" customHeight="1" x14ac:dyDescent="0.2">
      <c r="A260" s="63"/>
      <c r="B260" s="63"/>
      <c r="C260" s="63"/>
      <c r="D260" s="63"/>
      <c r="E260" s="41" t="s">
        <v>250</v>
      </c>
      <c r="F260" s="114">
        <v>60000</v>
      </c>
      <c r="G260" s="114">
        <v>105000</v>
      </c>
      <c r="H260" s="114">
        <v>104720.98</v>
      </c>
      <c r="I260" s="115">
        <f t="shared" si="15"/>
        <v>0.9973426666666666</v>
      </c>
    </row>
    <row r="261" spans="1:9" s="46" customFormat="1" ht="35.25" customHeight="1" x14ac:dyDescent="0.2">
      <c r="A261" s="63"/>
      <c r="B261" s="63"/>
      <c r="C261" s="63"/>
      <c r="D261" s="63"/>
      <c r="E261" s="41" t="s">
        <v>251</v>
      </c>
      <c r="F261" s="114">
        <v>4000</v>
      </c>
      <c r="G261" s="114"/>
      <c r="H261" s="114"/>
      <c r="I261" s="115" t="str">
        <f t="shared" si="15"/>
        <v xml:space="preserve">       </v>
      </c>
    </row>
    <row r="262" spans="1:9" s="46" customFormat="1" ht="34.5" customHeight="1" x14ac:dyDescent="0.2">
      <c r="A262" s="63"/>
      <c r="B262" s="63"/>
      <c r="C262" s="63"/>
      <c r="D262" s="63"/>
      <c r="E262" s="41" t="s">
        <v>252</v>
      </c>
      <c r="F262" s="114">
        <v>1000</v>
      </c>
      <c r="G262" s="114"/>
      <c r="H262" s="114"/>
      <c r="I262" s="115" t="str">
        <f t="shared" si="15"/>
        <v xml:space="preserve">       </v>
      </c>
    </row>
    <row r="263" spans="1:9" s="46" customFormat="1" ht="33.75" customHeight="1" x14ac:dyDescent="0.2">
      <c r="A263" s="63"/>
      <c r="B263" s="63"/>
      <c r="C263" s="63"/>
      <c r="D263" s="63"/>
      <c r="E263" s="41" t="s">
        <v>253</v>
      </c>
      <c r="F263" s="114">
        <v>1700</v>
      </c>
      <c r="G263" s="114">
        <v>2440</v>
      </c>
      <c r="H263" s="114">
        <v>2000</v>
      </c>
      <c r="I263" s="115">
        <f t="shared" si="15"/>
        <v>0.81967213114754101</v>
      </c>
    </row>
    <row r="264" spans="1:9" s="46" customFormat="1" ht="28.5" x14ac:dyDescent="0.2">
      <c r="A264" s="63"/>
      <c r="B264" s="63"/>
      <c r="C264" s="63"/>
      <c r="D264" s="63"/>
      <c r="E264" s="56" t="s">
        <v>62</v>
      </c>
      <c r="F264" s="90">
        <v>415385.7</v>
      </c>
      <c r="G264" s="90">
        <v>248359.7</v>
      </c>
      <c r="H264" s="90">
        <v>248068.32</v>
      </c>
      <c r="I264" s="112">
        <f t="shared" si="15"/>
        <v>0.9988267822839213</v>
      </c>
    </row>
    <row r="265" spans="1:9" s="46" customFormat="1" x14ac:dyDescent="0.2">
      <c r="A265" s="63"/>
      <c r="B265" s="63"/>
      <c r="C265" s="63"/>
      <c r="D265" s="63"/>
      <c r="E265" s="55" t="s">
        <v>98</v>
      </c>
      <c r="F265" s="114"/>
      <c r="G265" s="114"/>
      <c r="H265" s="114"/>
      <c r="I265" s="115" t="str">
        <f t="shared" si="15"/>
        <v xml:space="preserve">       </v>
      </c>
    </row>
    <row r="266" spans="1:9" s="46" customFormat="1" ht="34.5" customHeight="1" x14ac:dyDescent="0.2">
      <c r="A266" s="63"/>
      <c r="B266" s="63"/>
      <c r="C266" s="63"/>
      <c r="D266" s="63"/>
      <c r="E266" s="41" t="s">
        <v>254</v>
      </c>
      <c r="F266" s="114">
        <v>141843.80300000001</v>
      </c>
      <c r="G266" s="114">
        <v>81437.100000000006</v>
      </c>
      <c r="H266" s="114">
        <v>81437.100000000006</v>
      </c>
      <c r="I266" s="115">
        <f t="shared" si="15"/>
        <v>1</v>
      </c>
    </row>
    <row r="267" spans="1:9" s="46" customFormat="1" ht="33" customHeight="1" x14ac:dyDescent="0.2">
      <c r="A267" s="63"/>
      <c r="B267" s="63"/>
      <c r="C267" s="63"/>
      <c r="D267" s="63"/>
      <c r="E267" s="41" t="s">
        <v>255</v>
      </c>
      <c r="F267" s="114">
        <v>33000</v>
      </c>
      <c r="G267" s="114"/>
      <c r="H267" s="114"/>
      <c r="I267" s="115" t="str">
        <f t="shared" ref="I267:I330" si="19">IF(H267=0,"       ",H267/G267)</f>
        <v xml:space="preserve">       </v>
      </c>
    </row>
    <row r="268" spans="1:9" s="46" customFormat="1" ht="21" customHeight="1" x14ac:dyDescent="0.2">
      <c r="A268" s="63"/>
      <c r="B268" s="63"/>
      <c r="C268" s="63"/>
      <c r="D268" s="63"/>
      <c r="E268" s="41" t="s">
        <v>256</v>
      </c>
      <c r="F268" s="114">
        <v>108712.226</v>
      </c>
      <c r="G268" s="114">
        <v>108168.8</v>
      </c>
      <c r="H268" s="114">
        <v>108168.8</v>
      </c>
      <c r="I268" s="115">
        <f t="shared" si="19"/>
        <v>1</v>
      </c>
    </row>
    <row r="269" spans="1:9" s="46" customFormat="1" ht="34.5" customHeight="1" x14ac:dyDescent="0.2">
      <c r="A269" s="63"/>
      <c r="B269" s="63"/>
      <c r="C269" s="63"/>
      <c r="D269" s="63"/>
      <c r="E269" s="41" t="s">
        <v>257</v>
      </c>
      <c r="F269" s="114">
        <v>70000</v>
      </c>
      <c r="G269" s="114">
        <v>14214.9</v>
      </c>
      <c r="H269" s="114">
        <v>14214.86</v>
      </c>
      <c r="I269" s="115">
        <f t="shared" si="19"/>
        <v>0.99999718605125609</v>
      </c>
    </row>
    <row r="270" spans="1:9" s="46" customFormat="1" ht="41.25" customHeight="1" x14ac:dyDescent="0.2">
      <c r="A270" s="63"/>
      <c r="B270" s="63"/>
      <c r="C270" s="63"/>
      <c r="D270" s="63"/>
      <c r="E270" s="41" t="s">
        <v>332</v>
      </c>
      <c r="F270" s="114">
        <v>8527.65</v>
      </c>
      <c r="G270" s="114"/>
      <c r="H270" s="114"/>
      <c r="I270" s="115" t="str">
        <f t="shared" si="19"/>
        <v xml:space="preserve">       </v>
      </c>
    </row>
    <row r="271" spans="1:9" s="46" customFormat="1" ht="40.5" customHeight="1" x14ac:dyDescent="0.2">
      <c r="A271" s="63"/>
      <c r="B271" s="63"/>
      <c r="C271" s="63"/>
      <c r="D271" s="63"/>
      <c r="E271" s="41" t="s">
        <v>258</v>
      </c>
      <c r="F271" s="114">
        <v>3750</v>
      </c>
      <c r="G271" s="114">
        <v>2253.4</v>
      </c>
      <c r="H271" s="114">
        <v>2253.37</v>
      </c>
      <c r="I271" s="115">
        <f t="shared" si="19"/>
        <v>0.9999866867844146</v>
      </c>
    </row>
    <row r="272" spans="1:9" s="46" customFormat="1" ht="37.5" customHeight="1" x14ac:dyDescent="0.2">
      <c r="A272" s="63"/>
      <c r="B272" s="63"/>
      <c r="C272" s="63"/>
      <c r="D272" s="63"/>
      <c r="E272" s="41" t="s">
        <v>259</v>
      </c>
      <c r="F272" s="114">
        <v>1500</v>
      </c>
      <c r="G272" s="114">
        <v>280</v>
      </c>
      <c r="H272" s="114">
        <v>280</v>
      </c>
      <c r="I272" s="115">
        <f t="shared" si="19"/>
        <v>1</v>
      </c>
    </row>
    <row r="273" spans="1:9" s="46" customFormat="1" ht="48.75" customHeight="1" x14ac:dyDescent="0.2">
      <c r="A273" s="63"/>
      <c r="B273" s="63"/>
      <c r="C273" s="63"/>
      <c r="D273" s="63"/>
      <c r="E273" s="41" t="s">
        <v>260</v>
      </c>
      <c r="F273" s="114">
        <v>1500</v>
      </c>
      <c r="G273" s="114">
        <v>1015.3</v>
      </c>
      <c r="H273" s="114">
        <v>1015.3</v>
      </c>
      <c r="I273" s="115">
        <f t="shared" si="19"/>
        <v>1</v>
      </c>
    </row>
    <row r="274" spans="1:9" s="46" customFormat="1" ht="25.5" customHeight="1" x14ac:dyDescent="0.2">
      <c r="A274" s="63"/>
      <c r="B274" s="63"/>
      <c r="C274" s="63"/>
      <c r="D274" s="63"/>
      <c r="E274" s="56" t="s">
        <v>63</v>
      </c>
      <c r="F274" s="90">
        <v>2513114.7000000002</v>
      </c>
      <c r="G274" s="90">
        <v>2506407.2999999998</v>
      </c>
      <c r="H274" s="90">
        <v>2484077.56</v>
      </c>
      <c r="I274" s="112">
        <f t="shared" si="19"/>
        <v>0.99109093721519248</v>
      </c>
    </row>
    <row r="275" spans="1:9" s="46" customFormat="1" ht="49.5" customHeight="1" x14ac:dyDescent="0.2">
      <c r="A275" s="65" t="s">
        <v>67</v>
      </c>
      <c r="B275" s="65" t="s">
        <v>91</v>
      </c>
      <c r="C275" s="65" t="s">
        <v>90</v>
      </c>
      <c r="D275" s="65" t="s">
        <v>77</v>
      </c>
      <c r="E275" s="15" t="s">
        <v>181</v>
      </c>
      <c r="F275" s="90">
        <f>SUM(F276)</f>
        <v>384978.2</v>
      </c>
      <c r="G275" s="90">
        <f>SUM(G276)</f>
        <v>80576</v>
      </c>
      <c r="H275" s="90">
        <f>SUM(H276)</f>
        <v>80241.399999999994</v>
      </c>
      <c r="I275" s="112">
        <f t="shared" si="19"/>
        <v>0.99584739872915007</v>
      </c>
    </row>
    <row r="276" spans="1:9" s="46" customFormat="1" ht="22.5" customHeight="1" x14ac:dyDescent="0.2">
      <c r="A276" s="65"/>
      <c r="B276" s="65"/>
      <c r="C276" s="65"/>
      <c r="D276" s="65"/>
      <c r="E276" s="55" t="s">
        <v>63</v>
      </c>
      <c r="F276" s="114">
        <v>384978.2</v>
      </c>
      <c r="G276" s="114">
        <v>80576</v>
      </c>
      <c r="H276" s="114">
        <v>80241.399999999994</v>
      </c>
      <c r="I276" s="115">
        <f t="shared" si="19"/>
        <v>0.99584739872915007</v>
      </c>
    </row>
    <row r="277" spans="1:9" s="78" customFormat="1" ht="31.5" customHeight="1" x14ac:dyDescent="0.2">
      <c r="A277" s="76"/>
      <c r="B277" s="76"/>
      <c r="C277" s="76"/>
      <c r="D277" s="76"/>
      <c r="E277" s="77" t="s">
        <v>129</v>
      </c>
      <c r="F277" s="109">
        <f t="shared" ref="F277:H278" si="20">SUM(F280)</f>
        <v>85650</v>
      </c>
      <c r="G277" s="110">
        <f t="shared" si="20"/>
        <v>85650</v>
      </c>
      <c r="H277" s="110">
        <f t="shared" si="20"/>
        <v>79332.399999999994</v>
      </c>
      <c r="I277" s="111">
        <f t="shared" si="19"/>
        <v>0.92623934617629877</v>
      </c>
    </row>
    <row r="278" spans="1:9" s="46" customFormat="1" ht="27.75" customHeight="1" x14ac:dyDescent="0.2">
      <c r="A278" s="13"/>
      <c r="B278" s="13"/>
      <c r="C278" s="13"/>
      <c r="D278" s="13"/>
      <c r="E278" s="56" t="s">
        <v>63</v>
      </c>
      <c r="F278" s="108">
        <f t="shared" si="20"/>
        <v>85650</v>
      </c>
      <c r="G278" s="90">
        <f t="shared" si="20"/>
        <v>85650</v>
      </c>
      <c r="H278" s="90">
        <f t="shared" si="20"/>
        <v>79332.399999999994</v>
      </c>
      <c r="I278" s="112">
        <f t="shared" si="19"/>
        <v>0.92623934617629877</v>
      </c>
    </row>
    <row r="279" spans="1:9" s="46" customFormat="1" x14ac:dyDescent="0.2">
      <c r="A279" s="11"/>
      <c r="B279" s="11"/>
      <c r="C279" s="11"/>
      <c r="D279" s="11"/>
      <c r="E279" s="14" t="s">
        <v>95</v>
      </c>
      <c r="F279" s="113"/>
      <c r="G279" s="114"/>
      <c r="H279" s="114"/>
      <c r="I279" s="112" t="str">
        <f t="shared" si="19"/>
        <v xml:space="preserve">       </v>
      </c>
    </row>
    <row r="280" spans="1:9" s="46" customFormat="1" ht="31.5" customHeight="1" x14ac:dyDescent="0.2">
      <c r="A280" s="11" t="s">
        <v>128</v>
      </c>
      <c r="B280" s="11" t="s">
        <v>64</v>
      </c>
      <c r="C280" s="11" t="s">
        <v>91</v>
      </c>
      <c r="D280" s="11" t="s">
        <v>81</v>
      </c>
      <c r="E280" s="15" t="s">
        <v>130</v>
      </c>
      <c r="F280" s="108">
        <f>SUM(F281)</f>
        <v>85650</v>
      </c>
      <c r="G280" s="90">
        <f>SUM(G281)</f>
        <v>85650</v>
      </c>
      <c r="H280" s="90">
        <f>SUM(H281)</f>
        <v>79332.399999999994</v>
      </c>
      <c r="I280" s="112">
        <f t="shared" si="19"/>
        <v>0.92623934617629877</v>
      </c>
    </row>
    <row r="281" spans="1:9" s="46" customFormat="1" ht="21.75" customHeight="1" x14ac:dyDescent="0.2">
      <c r="A281" s="11"/>
      <c r="B281" s="11"/>
      <c r="C281" s="11"/>
      <c r="D281" s="11"/>
      <c r="E281" s="55" t="s">
        <v>63</v>
      </c>
      <c r="F281" s="113">
        <v>85650</v>
      </c>
      <c r="G281" s="113">
        <v>85650</v>
      </c>
      <c r="H281" s="114">
        <v>79332.399999999994</v>
      </c>
      <c r="I281" s="115">
        <f t="shared" si="19"/>
        <v>0.92623934617629877</v>
      </c>
    </row>
    <row r="282" spans="1:9" s="78" customFormat="1" ht="31.5" customHeight="1" x14ac:dyDescent="0.2">
      <c r="A282" s="76"/>
      <c r="B282" s="76"/>
      <c r="C282" s="76"/>
      <c r="D282" s="76"/>
      <c r="E282" s="77" t="s">
        <v>113</v>
      </c>
      <c r="F282" s="109">
        <f>SUM(F286,F327,F339)</f>
        <v>4000000</v>
      </c>
      <c r="G282" s="109">
        <f>SUM(G286,G327,G339)</f>
        <v>3613077</v>
      </c>
      <c r="H282" s="109">
        <f>SUM(H286,H327,H339)</f>
        <v>3521709.7</v>
      </c>
      <c r="I282" s="111">
        <f t="shared" si="19"/>
        <v>0.97471205291224083</v>
      </c>
    </row>
    <row r="283" spans="1:9" s="46" customFormat="1" ht="37.5" customHeight="1" x14ac:dyDescent="0.2">
      <c r="A283" s="37"/>
      <c r="B283" s="37"/>
      <c r="C283" s="37"/>
      <c r="D283" s="37"/>
      <c r="E283" s="57" t="s">
        <v>62</v>
      </c>
      <c r="F283" s="122">
        <f>SUM(F288,F328,F341)</f>
        <v>3823000</v>
      </c>
      <c r="G283" s="122">
        <f>SUM(G288,G328,G341)</f>
        <v>3428202</v>
      </c>
      <c r="H283" s="122">
        <f>SUM(H288,H328,H341)</f>
        <v>3392829.2900000005</v>
      </c>
      <c r="I283" s="112">
        <f t="shared" si="19"/>
        <v>0.98968184780243418</v>
      </c>
    </row>
    <row r="284" spans="1:9" s="46" customFormat="1" ht="36.75" customHeight="1" x14ac:dyDescent="0.2">
      <c r="A284" s="37"/>
      <c r="B284" s="37"/>
      <c r="C284" s="37"/>
      <c r="D284" s="37"/>
      <c r="E284" s="38" t="s">
        <v>72</v>
      </c>
      <c r="F284" s="122">
        <f>SUM(F289,F329,F340)</f>
        <v>177000</v>
      </c>
      <c r="G284" s="122">
        <f>SUM(G289,G329,G340)</f>
        <v>184875</v>
      </c>
      <c r="H284" s="122">
        <f>SUM(H289,H329,H340)</f>
        <v>128880.41</v>
      </c>
      <c r="I284" s="112">
        <f t="shared" si="19"/>
        <v>0.69712189317106155</v>
      </c>
    </row>
    <row r="285" spans="1:9" s="46" customFormat="1" x14ac:dyDescent="0.2">
      <c r="A285" s="39"/>
      <c r="B285" s="39"/>
      <c r="C285" s="39"/>
      <c r="D285" s="39"/>
      <c r="E285" s="14" t="s">
        <v>95</v>
      </c>
      <c r="F285" s="123"/>
      <c r="G285" s="123"/>
      <c r="H285" s="123"/>
      <c r="I285" s="115" t="str">
        <f t="shared" si="19"/>
        <v xml:space="preserve">       </v>
      </c>
    </row>
    <row r="286" spans="1:9" s="46" customFormat="1" ht="33" customHeight="1" x14ac:dyDescent="0.2">
      <c r="A286" s="39" t="s">
        <v>90</v>
      </c>
      <c r="B286" s="39" t="s">
        <v>81</v>
      </c>
      <c r="C286" s="39" t="s">
        <v>64</v>
      </c>
      <c r="D286" s="39" t="s">
        <v>64</v>
      </c>
      <c r="E286" s="52" t="s">
        <v>194</v>
      </c>
      <c r="F286" s="122">
        <f>SUM(F290,F321,F323,F325)</f>
        <v>3792500</v>
      </c>
      <c r="G286" s="122">
        <f>SUM(G290,G321,G323,G325)</f>
        <v>3242700</v>
      </c>
      <c r="H286" s="122">
        <f>SUM(H290,H321,H323,H325)</f>
        <v>3158545.2100000004</v>
      </c>
      <c r="I286" s="112">
        <f t="shared" si="19"/>
        <v>0.97404792611095703</v>
      </c>
    </row>
    <row r="287" spans="1:9" s="46" customFormat="1" x14ac:dyDescent="0.2">
      <c r="A287" s="39"/>
      <c r="B287" s="39"/>
      <c r="C287" s="39"/>
      <c r="D287" s="39"/>
      <c r="E287" s="44" t="s">
        <v>95</v>
      </c>
      <c r="F287" s="122"/>
      <c r="G287" s="91"/>
      <c r="H287" s="91"/>
      <c r="I287" s="115" t="str">
        <f t="shared" si="19"/>
        <v xml:space="preserve">       </v>
      </c>
    </row>
    <row r="288" spans="1:9" s="46" customFormat="1" ht="21.75" customHeight="1" x14ac:dyDescent="0.2">
      <c r="A288" s="40"/>
      <c r="B288" s="39"/>
      <c r="C288" s="39"/>
      <c r="D288" s="39"/>
      <c r="E288" s="58" t="s">
        <v>62</v>
      </c>
      <c r="F288" s="124">
        <f>SUM(F291,F324)</f>
        <v>3617500</v>
      </c>
      <c r="G288" s="124">
        <f>SUM(G291,G324)</f>
        <v>3067700</v>
      </c>
      <c r="H288" s="124">
        <f>SUM(H291,H324)</f>
        <v>3038530.2100000004</v>
      </c>
      <c r="I288" s="115">
        <f t="shared" si="19"/>
        <v>0.99049131596961904</v>
      </c>
    </row>
    <row r="289" spans="1:9" s="46" customFormat="1" ht="38.25" customHeight="1" x14ac:dyDescent="0.2">
      <c r="A289" s="40"/>
      <c r="B289" s="39"/>
      <c r="C289" s="39"/>
      <c r="D289" s="39"/>
      <c r="E289" s="24" t="s">
        <v>72</v>
      </c>
      <c r="F289" s="124">
        <f>SUM(F322,F326)</f>
        <v>175000</v>
      </c>
      <c r="G289" s="124">
        <f>SUM(G322,G326)</f>
        <v>175000</v>
      </c>
      <c r="H289" s="124">
        <f>SUM(H322,H326)</f>
        <v>120015</v>
      </c>
      <c r="I289" s="115">
        <f t="shared" si="19"/>
        <v>0.68579999999999997</v>
      </c>
    </row>
    <row r="290" spans="1:9" s="46" customFormat="1" ht="21.75" customHeight="1" x14ac:dyDescent="0.2">
      <c r="A290" s="40"/>
      <c r="B290" s="39"/>
      <c r="C290" s="39"/>
      <c r="D290" s="39"/>
      <c r="E290" s="42" t="s">
        <v>114</v>
      </c>
      <c r="F290" s="122">
        <f t="shared" ref="F290:H291" si="21">SUM(F293,F303,F312,F319)</f>
        <v>3562500</v>
      </c>
      <c r="G290" s="122">
        <f t="shared" si="21"/>
        <v>3012700</v>
      </c>
      <c r="H290" s="122">
        <f t="shared" si="21"/>
        <v>3002024.7300000004</v>
      </c>
      <c r="I290" s="112">
        <f t="shared" si="19"/>
        <v>0.99645657715670344</v>
      </c>
    </row>
    <row r="291" spans="1:9" s="46" customFormat="1" ht="21" customHeight="1" x14ac:dyDescent="0.2">
      <c r="A291" s="40"/>
      <c r="B291" s="39"/>
      <c r="C291" s="39"/>
      <c r="D291" s="39"/>
      <c r="E291" s="58" t="s">
        <v>62</v>
      </c>
      <c r="F291" s="124">
        <f t="shared" si="21"/>
        <v>3562500</v>
      </c>
      <c r="G291" s="124">
        <f t="shared" si="21"/>
        <v>3012700</v>
      </c>
      <c r="H291" s="124">
        <f t="shared" si="21"/>
        <v>3002024.7300000004</v>
      </c>
      <c r="I291" s="115">
        <f t="shared" si="19"/>
        <v>0.99645657715670344</v>
      </c>
    </row>
    <row r="292" spans="1:9" s="46" customFormat="1" x14ac:dyDescent="0.2">
      <c r="A292" s="40"/>
      <c r="B292" s="39"/>
      <c r="C292" s="39"/>
      <c r="D292" s="39"/>
      <c r="E292" s="44" t="s">
        <v>95</v>
      </c>
      <c r="F292" s="124"/>
      <c r="G292" s="92"/>
      <c r="H292" s="92"/>
      <c r="I292" s="115" t="str">
        <f t="shared" si="19"/>
        <v xml:space="preserve">       </v>
      </c>
    </row>
    <row r="293" spans="1:9" s="46" customFormat="1" ht="28.5" x14ac:dyDescent="0.2">
      <c r="A293" s="40"/>
      <c r="B293" s="39"/>
      <c r="C293" s="39"/>
      <c r="D293" s="39"/>
      <c r="E293" s="43" t="s">
        <v>115</v>
      </c>
      <c r="F293" s="122">
        <f>SUM(F294)</f>
        <v>1561500</v>
      </c>
      <c r="G293" s="91">
        <f>SUM(G294)</f>
        <v>1529505.3</v>
      </c>
      <c r="H293" s="91">
        <f>SUM(H294)</f>
        <v>1522136.44</v>
      </c>
      <c r="I293" s="112">
        <f t="shared" si="19"/>
        <v>0.99518219387667362</v>
      </c>
    </row>
    <row r="294" spans="1:9" s="46" customFormat="1" ht="19.5" customHeight="1" x14ac:dyDescent="0.2">
      <c r="A294" s="40"/>
      <c r="B294" s="39"/>
      <c r="C294" s="39"/>
      <c r="D294" s="39"/>
      <c r="E294" s="58" t="s">
        <v>62</v>
      </c>
      <c r="F294" s="124">
        <f>SUM(F297,F299,F300,F302)</f>
        <v>1561500</v>
      </c>
      <c r="G294" s="124">
        <f>SUM(G297,G299,G300,G302)</f>
        <v>1529505.3</v>
      </c>
      <c r="H294" s="124">
        <f>SUM(H297,H299,H300,H302)</f>
        <v>1522136.44</v>
      </c>
      <c r="I294" s="115">
        <f t="shared" si="19"/>
        <v>0.99518219387667362</v>
      </c>
    </row>
    <row r="295" spans="1:9" s="46" customFormat="1" x14ac:dyDescent="0.2">
      <c r="A295" s="40"/>
      <c r="B295" s="39"/>
      <c r="C295" s="39"/>
      <c r="D295" s="39"/>
      <c r="E295" s="44" t="s">
        <v>95</v>
      </c>
      <c r="F295" s="124"/>
      <c r="G295" s="92"/>
      <c r="H295" s="92"/>
      <c r="I295" s="115" t="str">
        <f t="shared" si="19"/>
        <v xml:space="preserve">       </v>
      </c>
    </row>
    <row r="296" spans="1:9" s="46" customFormat="1" ht="19.5" customHeight="1" x14ac:dyDescent="0.2">
      <c r="A296" s="40"/>
      <c r="B296" s="39"/>
      <c r="C296" s="39"/>
      <c r="D296" s="39"/>
      <c r="E296" s="66" t="s">
        <v>261</v>
      </c>
      <c r="F296" s="122">
        <f>SUM(F297)</f>
        <v>200000</v>
      </c>
      <c r="G296" s="122">
        <f>SUM(G297)</f>
        <v>195849</v>
      </c>
      <c r="H296" s="122">
        <f>SUM(H297)</f>
        <v>195841.53</v>
      </c>
      <c r="I296" s="112">
        <f t="shared" si="19"/>
        <v>0.99996185837047924</v>
      </c>
    </row>
    <row r="297" spans="1:9" s="46" customFormat="1" ht="32.25" customHeight="1" x14ac:dyDescent="0.2">
      <c r="A297" s="40"/>
      <c r="B297" s="39"/>
      <c r="C297" s="39"/>
      <c r="D297" s="39"/>
      <c r="E297" s="45" t="s">
        <v>262</v>
      </c>
      <c r="F297" s="124">
        <v>200000</v>
      </c>
      <c r="G297" s="92">
        <v>195849</v>
      </c>
      <c r="H297" s="92">
        <v>195841.53</v>
      </c>
      <c r="I297" s="115">
        <f t="shared" si="19"/>
        <v>0.99996185837047924</v>
      </c>
    </row>
    <row r="298" spans="1:9" s="46" customFormat="1" ht="21.75" customHeight="1" x14ac:dyDescent="0.2">
      <c r="A298" s="40"/>
      <c r="B298" s="39"/>
      <c r="C298" s="39"/>
      <c r="D298" s="39"/>
      <c r="E298" s="66" t="s">
        <v>263</v>
      </c>
      <c r="F298" s="122">
        <f>SUM(F299:F300)</f>
        <v>961500</v>
      </c>
      <c r="G298" s="122">
        <f>SUM(G299:G300)</f>
        <v>960070.1</v>
      </c>
      <c r="H298" s="122">
        <f>SUM(H299:H300)</f>
        <v>953069.12</v>
      </c>
      <c r="I298" s="112">
        <f t="shared" si="19"/>
        <v>0.99270784497923648</v>
      </c>
    </row>
    <row r="299" spans="1:9" s="46" customFormat="1" ht="30.75" customHeight="1" x14ac:dyDescent="0.2">
      <c r="A299" s="40"/>
      <c r="B299" s="39"/>
      <c r="C299" s="39"/>
      <c r="D299" s="39"/>
      <c r="E299" s="45" t="s">
        <v>264</v>
      </c>
      <c r="F299" s="124">
        <v>488000</v>
      </c>
      <c r="G299" s="92">
        <v>488000</v>
      </c>
      <c r="H299" s="92">
        <v>480999.02</v>
      </c>
      <c r="I299" s="115">
        <f t="shared" si="19"/>
        <v>0.98565372950819674</v>
      </c>
    </row>
    <row r="300" spans="1:9" s="46" customFormat="1" ht="21" customHeight="1" x14ac:dyDescent="0.2">
      <c r="A300" s="40"/>
      <c r="B300" s="39"/>
      <c r="C300" s="39"/>
      <c r="D300" s="39"/>
      <c r="E300" s="45" t="s">
        <v>265</v>
      </c>
      <c r="F300" s="124">
        <v>473500</v>
      </c>
      <c r="G300" s="92">
        <v>472070.1</v>
      </c>
      <c r="H300" s="92">
        <v>472070.1</v>
      </c>
      <c r="I300" s="115">
        <f t="shared" si="19"/>
        <v>1</v>
      </c>
    </row>
    <row r="301" spans="1:9" s="46" customFormat="1" ht="33" customHeight="1" x14ac:dyDescent="0.2">
      <c r="A301" s="40"/>
      <c r="B301" s="39"/>
      <c r="C301" s="39"/>
      <c r="D301" s="39"/>
      <c r="E301" s="66" t="s">
        <v>266</v>
      </c>
      <c r="F301" s="122">
        <f>SUM(F302)</f>
        <v>400000</v>
      </c>
      <c r="G301" s="122">
        <f>SUM(G302)</f>
        <v>373586.2</v>
      </c>
      <c r="H301" s="122">
        <f>SUM(H302)</f>
        <v>373225.79</v>
      </c>
      <c r="I301" s="112">
        <f t="shared" si="19"/>
        <v>0.99903526950406618</v>
      </c>
    </row>
    <row r="302" spans="1:9" s="46" customFormat="1" ht="23.25" customHeight="1" x14ac:dyDescent="0.2">
      <c r="A302" s="40"/>
      <c r="B302" s="39"/>
      <c r="C302" s="39"/>
      <c r="D302" s="39"/>
      <c r="E302" s="45" t="s">
        <v>267</v>
      </c>
      <c r="F302" s="124">
        <v>400000</v>
      </c>
      <c r="G302" s="92">
        <v>373586.2</v>
      </c>
      <c r="H302" s="92">
        <v>373225.79</v>
      </c>
      <c r="I302" s="115">
        <f t="shared" si="19"/>
        <v>0.99903526950406618</v>
      </c>
    </row>
    <row r="303" spans="1:9" s="46" customFormat="1" ht="33" customHeight="1" x14ac:dyDescent="0.2">
      <c r="A303" s="40"/>
      <c r="B303" s="39"/>
      <c r="C303" s="39"/>
      <c r="D303" s="39"/>
      <c r="E303" s="36" t="s">
        <v>268</v>
      </c>
      <c r="F303" s="122">
        <f>F306+F307+F309+F311</f>
        <v>857000</v>
      </c>
      <c r="G303" s="122">
        <f>G306+G307+G309+G311</f>
        <v>739764.5</v>
      </c>
      <c r="H303" s="122">
        <f>H306+H307+H309+H311</f>
        <v>737416.47000000009</v>
      </c>
      <c r="I303" s="112">
        <f t="shared" si="19"/>
        <v>0.99682597637491399</v>
      </c>
    </row>
    <row r="304" spans="1:9" s="46" customFormat="1" ht="21" customHeight="1" x14ac:dyDescent="0.2">
      <c r="A304" s="40"/>
      <c r="B304" s="39"/>
      <c r="C304" s="39"/>
      <c r="D304" s="39"/>
      <c r="E304" s="58" t="s">
        <v>62</v>
      </c>
      <c r="F304" s="124">
        <f>SUM(F306,F307,F309,F311)</f>
        <v>857000</v>
      </c>
      <c r="G304" s="124">
        <f>SUM(G306,G307,G309,G311)</f>
        <v>739764.5</v>
      </c>
      <c r="H304" s="124">
        <f>SUM(H306,H307,H309,H311)</f>
        <v>737416.47000000009</v>
      </c>
      <c r="I304" s="115">
        <f t="shared" si="19"/>
        <v>0.99682597637491399</v>
      </c>
    </row>
    <row r="305" spans="1:9" s="46" customFormat="1" ht="17.25" customHeight="1" x14ac:dyDescent="0.2">
      <c r="A305" s="40"/>
      <c r="B305" s="39"/>
      <c r="C305" s="39"/>
      <c r="D305" s="39"/>
      <c r="E305" s="68" t="s">
        <v>269</v>
      </c>
      <c r="F305" s="122"/>
      <c r="G305" s="92"/>
      <c r="H305" s="92"/>
      <c r="I305" s="115" t="str">
        <f t="shared" si="19"/>
        <v xml:space="preserve">       </v>
      </c>
    </row>
    <row r="306" spans="1:9" s="46" customFormat="1" ht="48.75" customHeight="1" x14ac:dyDescent="0.2">
      <c r="A306" s="40"/>
      <c r="B306" s="39"/>
      <c r="C306" s="39"/>
      <c r="D306" s="39"/>
      <c r="E306" s="36" t="s">
        <v>270</v>
      </c>
      <c r="F306" s="122">
        <v>157000</v>
      </c>
      <c r="G306" s="91">
        <v>157000</v>
      </c>
      <c r="H306" s="91">
        <v>156964.51</v>
      </c>
      <c r="I306" s="112">
        <f t="shared" si="19"/>
        <v>0.99977394904458605</v>
      </c>
    </row>
    <row r="307" spans="1:9" s="46" customFormat="1" ht="24" customHeight="1" x14ac:dyDescent="0.2">
      <c r="A307" s="40"/>
      <c r="B307" s="39"/>
      <c r="C307" s="39"/>
      <c r="D307" s="39"/>
      <c r="E307" s="100" t="s">
        <v>271</v>
      </c>
      <c r="F307" s="122">
        <f>SUM(F308)</f>
        <v>500000</v>
      </c>
      <c r="G307" s="122">
        <f>SUM(G308)</f>
        <v>386267.3</v>
      </c>
      <c r="H307" s="122">
        <f>SUM(H308)</f>
        <v>384498</v>
      </c>
      <c r="I307" s="112">
        <f t="shared" si="19"/>
        <v>0.99541949318515965</v>
      </c>
    </row>
    <row r="308" spans="1:9" s="46" customFormat="1" ht="20.25" customHeight="1" x14ac:dyDescent="0.2">
      <c r="A308" s="40"/>
      <c r="B308" s="39"/>
      <c r="C308" s="39"/>
      <c r="D308" s="39"/>
      <c r="E308" s="41" t="s">
        <v>272</v>
      </c>
      <c r="F308" s="124">
        <v>500000</v>
      </c>
      <c r="G308" s="92">
        <v>386267.3</v>
      </c>
      <c r="H308" s="92">
        <v>384498</v>
      </c>
      <c r="I308" s="115">
        <f t="shared" si="19"/>
        <v>0.99541949318515965</v>
      </c>
    </row>
    <row r="309" spans="1:9" s="46" customFormat="1" ht="20.25" customHeight="1" x14ac:dyDescent="0.2">
      <c r="A309" s="40"/>
      <c r="B309" s="39"/>
      <c r="C309" s="39"/>
      <c r="D309" s="39"/>
      <c r="E309" s="100" t="s">
        <v>273</v>
      </c>
      <c r="F309" s="122">
        <f>SUM(F310)</f>
        <v>80000</v>
      </c>
      <c r="G309" s="122">
        <f>SUM(G310)</f>
        <v>78997.2</v>
      </c>
      <c r="H309" s="122">
        <f>SUM(H310)</f>
        <v>78997.16</v>
      </c>
      <c r="I309" s="112">
        <f t="shared" si="19"/>
        <v>0.99999949365293972</v>
      </c>
    </row>
    <row r="310" spans="1:9" s="46" customFormat="1" ht="21" customHeight="1" x14ac:dyDescent="0.2">
      <c r="A310" s="40"/>
      <c r="B310" s="39"/>
      <c r="C310" s="39"/>
      <c r="D310" s="39"/>
      <c r="E310" s="41" t="s">
        <v>274</v>
      </c>
      <c r="F310" s="124">
        <v>80000</v>
      </c>
      <c r="G310" s="92">
        <v>78997.2</v>
      </c>
      <c r="H310" s="92">
        <v>78997.16</v>
      </c>
      <c r="I310" s="115">
        <f t="shared" si="19"/>
        <v>0.99999949365293972</v>
      </c>
    </row>
    <row r="311" spans="1:9" s="46" customFormat="1" ht="46.5" customHeight="1" x14ac:dyDescent="0.2">
      <c r="A311" s="40"/>
      <c r="B311" s="39"/>
      <c r="C311" s="39"/>
      <c r="D311" s="39"/>
      <c r="E311" s="36" t="s">
        <v>275</v>
      </c>
      <c r="F311" s="122">
        <v>120000</v>
      </c>
      <c r="G311" s="91">
        <v>117500</v>
      </c>
      <c r="H311" s="91">
        <v>116956.8</v>
      </c>
      <c r="I311" s="112">
        <f t="shared" si="19"/>
        <v>0.99537702127659577</v>
      </c>
    </row>
    <row r="312" spans="1:9" s="46" customFormat="1" ht="28.5" x14ac:dyDescent="0.2">
      <c r="A312" s="40"/>
      <c r="B312" s="39"/>
      <c r="C312" s="39"/>
      <c r="D312" s="39"/>
      <c r="E312" s="53" t="s">
        <v>276</v>
      </c>
      <c r="F312" s="122">
        <f>SUM(F313)</f>
        <v>594000</v>
      </c>
      <c r="G312" s="122">
        <f>SUM(G313)</f>
        <v>743230.2</v>
      </c>
      <c r="H312" s="122">
        <f>SUM(H313)</f>
        <v>742471.82000000007</v>
      </c>
      <c r="I312" s="112">
        <f t="shared" si="19"/>
        <v>0.99897961627501153</v>
      </c>
    </row>
    <row r="313" spans="1:9" s="46" customFormat="1" ht="20.25" customHeight="1" x14ac:dyDescent="0.2">
      <c r="A313" s="40"/>
      <c r="B313" s="39"/>
      <c r="C313" s="39"/>
      <c r="D313" s="39"/>
      <c r="E313" s="58" t="s">
        <v>62</v>
      </c>
      <c r="F313" s="124">
        <f>SUM(F315:F318)</f>
        <v>594000</v>
      </c>
      <c r="G313" s="124">
        <f>SUM(G315:G318)</f>
        <v>743230.2</v>
      </c>
      <c r="H313" s="124">
        <f>SUM(H315:H318)</f>
        <v>742471.82000000007</v>
      </c>
      <c r="I313" s="115">
        <f t="shared" si="19"/>
        <v>0.99897961627501153</v>
      </c>
    </row>
    <row r="314" spans="1:9" s="46" customFormat="1" x14ac:dyDescent="0.2">
      <c r="A314" s="40"/>
      <c r="B314" s="39"/>
      <c r="C314" s="39"/>
      <c r="D314" s="39"/>
      <c r="E314" s="68" t="s">
        <v>269</v>
      </c>
      <c r="F314" s="124"/>
      <c r="G314" s="92"/>
      <c r="H314" s="92"/>
      <c r="I314" s="115" t="str">
        <f t="shared" si="19"/>
        <v xml:space="preserve">       </v>
      </c>
    </row>
    <row r="315" spans="1:9" s="46" customFormat="1" ht="31.5" customHeight="1" x14ac:dyDescent="0.2">
      <c r="A315" s="40"/>
      <c r="B315" s="39"/>
      <c r="C315" s="39"/>
      <c r="D315" s="39"/>
      <c r="E315" s="41" t="s">
        <v>217</v>
      </c>
      <c r="F315" s="124">
        <v>194000</v>
      </c>
      <c r="G315" s="92">
        <v>193741</v>
      </c>
      <c r="H315" s="92">
        <v>193740.97</v>
      </c>
      <c r="I315" s="115">
        <f t="shared" si="19"/>
        <v>0.99999984515409746</v>
      </c>
    </row>
    <row r="316" spans="1:9" s="46" customFormat="1" ht="23.25" customHeight="1" x14ac:dyDescent="0.2">
      <c r="A316" s="40"/>
      <c r="B316" s="39"/>
      <c r="C316" s="39"/>
      <c r="D316" s="39"/>
      <c r="E316" s="41" t="s">
        <v>277</v>
      </c>
      <c r="F316" s="124">
        <v>100000</v>
      </c>
      <c r="G316" s="92">
        <v>98989</v>
      </c>
      <c r="H316" s="92">
        <v>98851.57</v>
      </c>
      <c r="I316" s="115">
        <f t="shared" si="19"/>
        <v>0.99861166392225409</v>
      </c>
    </row>
    <row r="317" spans="1:9" s="46" customFormat="1" ht="23.25" customHeight="1" x14ac:dyDescent="0.2">
      <c r="A317" s="40"/>
      <c r="B317" s="39"/>
      <c r="C317" s="39"/>
      <c r="D317" s="39"/>
      <c r="E317" s="41" t="s">
        <v>278</v>
      </c>
      <c r="F317" s="124">
        <v>100000</v>
      </c>
      <c r="G317" s="92">
        <v>99500.2</v>
      </c>
      <c r="H317" s="92">
        <v>99500.18</v>
      </c>
      <c r="I317" s="115">
        <f t="shared" si="19"/>
        <v>0.99999979899537883</v>
      </c>
    </row>
    <row r="318" spans="1:9" s="46" customFormat="1" ht="30.75" customHeight="1" x14ac:dyDescent="0.2">
      <c r="A318" s="40"/>
      <c r="B318" s="39"/>
      <c r="C318" s="39"/>
      <c r="D318" s="39"/>
      <c r="E318" s="41" t="s">
        <v>279</v>
      </c>
      <c r="F318" s="124">
        <v>200000</v>
      </c>
      <c r="G318" s="92">
        <v>351000</v>
      </c>
      <c r="H318" s="92">
        <v>350379.1</v>
      </c>
      <c r="I318" s="115">
        <f t="shared" si="19"/>
        <v>0.99823105413105406</v>
      </c>
    </row>
    <row r="319" spans="1:9" s="46" customFormat="1" ht="21" customHeight="1" x14ac:dyDescent="0.2">
      <c r="A319" s="40"/>
      <c r="B319" s="39"/>
      <c r="C319" s="39"/>
      <c r="D319" s="39"/>
      <c r="E319" s="15" t="s">
        <v>33</v>
      </c>
      <c r="F319" s="122">
        <f>SUM(F320)</f>
        <v>550000</v>
      </c>
      <c r="G319" s="91">
        <f>SUM(G320)</f>
        <v>200</v>
      </c>
      <c r="H319" s="91">
        <f>SUM(H320)</f>
        <v>0</v>
      </c>
      <c r="I319" s="115" t="str">
        <f t="shared" si="19"/>
        <v xml:space="preserve">       </v>
      </c>
    </row>
    <row r="320" spans="1:9" s="46" customFormat="1" ht="26.25" customHeight="1" x14ac:dyDescent="0.2">
      <c r="A320" s="40"/>
      <c r="B320" s="39"/>
      <c r="C320" s="39"/>
      <c r="D320" s="39"/>
      <c r="E320" s="58" t="s">
        <v>62</v>
      </c>
      <c r="F320" s="124">
        <v>550000</v>
      </c>
      <c r="G320" s="92">
        <v>200</v>
      </c>
      <c r="H320" s="92"/>
      <c r="I320" s="115" t="str">
        <f t="shared" si="19"/>
        <v xml:space="preserve">       </v>
      </c>
    </row>
    <row r="321" spans="1:9" s="46" customFormat="1" ht="34.5" customHeight="1" x14ac:dyDescent="0.2">
      <c r="A321" s="40"/>
      <c r="B321" s="39"/>
      <c r="C321" s="39"/>
      <c r="D321" s="39"/>
      <c r="E321" s="42" t="s">
        <v>170</v>
      </c>
      <c r="F321" s="122">
        <f>SUM(F322)</f>
        <v>155000</v>
      </c>
      <c r="G321" s="91">
        <f>SUM(G322)</f>
        <v>155000</v>
      </c>
      <c r="H321" s="91">
        <f>SUM(H322)</f>
        <v>100575</v>
      </c>
      <c r="I321" s="112">
        <f t="shared" si="19"/>
        <v>0.64887096774193553</v>
      </c>
    </row>
    <row r="322" spans="1:9" s="46" customFormat="1" ht="34.5" customHeight="1" x14ac:dyDescent="0.2">
      <c r="A322" s="40"/>
      <c r="B322" s="39"/>
      <c r="C322" s="39"/>
      <c r="D322" s="39"/>
      <c r="E322" s="24" t="s">
        <v>72</v>
      </c>
      <c r="F322" s="124">
        <v>155000</v>
      </c>
      <c r="G322" s="92">
        <v>155000</v>
      </c>
      <c r="H322" s="92">
        <v>100575</v>
      </c>
      <c r="I322" s="115">
        <f t="shared" si="19"/>
        <v>0.64887096774193553</v>
      </c>
    </row>
    <row r="323" spans="1:9" s="46" customFormat="1" ht="24" customHeight="1" x14ac:dyDescent="0.2">
      <c r="A323" s="40"/>
      <c r="B323" s="39"/>
      <c r="C323" s="39"/>
      <c r="D323" s="39"/>
      <c r="E323" s="42" t="s">
        <v>182</v>
      </c>
      <c r="F323" s="122">
        <f>SUM(F324)</f>
        <v>55000</v>
      </c>
      <c r="G323" s="91">
        <f>SUM(G324)</f>
        <v>55000</v>
      </c>
      <c r="H323" s="91">
        <f>SUM(H324)</f>
        <v>36505.480000000003</v>
      </c>
      <c r="I323" s="112">
        <f t="shared" si="19"/>
        <v>0.6637360000000001</v>
      </c>
    </row>
    <row r="324" spans="1:9" s="46" customFormat="1" ht="21.75" customHeight="1" x14ac:dyDescent="0.2">
      <c r="A324" s="40"/>
      <c r="B324" s="39"/>
      <c r="C324" s="39"/>
      <c r="D324" s="39"/>
      <c r="E324" s="58" t="s">
        <v>62</v>
      </c>
      <c r="F324" s="124">
        <v>55000</v>
      </c>
      <c r="G324" s="92">
        <v>55000</v>
      </c>
      <c r="H324" s="92">
        <v>36505.480000000003</v>
      </c>
      <c r="I324" s="115">
        <f t="shared" si="19"/>
        <v>0.6637360000000001</v>
      </c>
    </row>
    <row r="325" spans="1:9" s="46" customFormat="1" ht="68.25" customHeight="1" x14ac:dyDescent="0.2">
      <c r="A325" s="40"/>
      <c r="B325" s="39"/>
      <c r="C325" s="39"/>
      <c r="D325" s="39"/>
      <c r="E325" s="36" t="s">
        <v>280</v>
      </c>
      <c r="F325" s="122">
        <f>SUM(F326)</f>
        <v>20000</v>
      </c>
      <c r="G325" s="122">
        <f>SUM(G326)</f>
        <v>20000</v>
      </c>
      <c r="H325" s="122">
        <f>SUM(H326)</f>
        <v>19440</v>
      </c>
      <c r="I325" s="112">
        <f t="shared" si="19"/>
        <v>0.97199999999999998</v>
      </c>
    </row>
    <row r="326" spans="1:9" s="46" customFormat="1" ht="31.5" customHeight="1" x14ac:dyDescent="0.2">
      <c r="A326" s="40"/>
      <c r="B326" s="39"/>
      <c r="C326" s="39"/>
      <c r="D326" s="39"/>
      <c r="E326" s="24" t="s">
        <v>72</v>
      </c>
      <c r="F326" s="124">
        <v>20000</v>
      </c>
      <c r="G326" s="92">
        <v>20000</v>
      </c>
      <c r="H326" s="92">
        <v>19440</v>
      </c>
      <c r="I326" s="115">
        <f t="shared" si="19"/>
        <v>0.97199999999999998</v>
      </c>
    </row>
    <row r="327" spans="1:9" s="46" customFormat="1" ht="20.25" customHeight="1" x14ac:dyDescent="0.2">
      <c r="A327" s="39" t="s">
        <v>90</v>
      </c>
      <c r="B327" s="39" t="s">
        <v>81</v>
      </c>
      <c r="C327" s="39" t="s">
        <v>64</v>
      </c>
      <c r="D327" s="39" t="s">
        <v>77</v>
      </c>
      <c r="E327" s="52" t="s">
        <v>195</v>
      </c>
      <c r="F327" s="122">
        <f>SUM(F331,F335,F337)</f>
        <v>207500</v>
      </c>
      <c r="G327" s="122">
        <f>SUM(G331,G335,G337)</f>
        <v>207500</v>
      </c>
      <c r="H327" s="122">
        <f>SUM(H331,H335,H337)</f>
        <v>200759.09</v>
      </c>
      <c r="I327" s="112">
        <f t="shared" si="19"/>
        <v>0.9675136867469879</v>
      </c>
    </row>
    <row r="328" spans="1:9" s="46" customFormat="1" ht="18.75" customHeight="1" x14ac:dyDescent="0.2">
      <c r="A328" s="40"/>
      <c r="B328" s="39"/>
      <c r="C328" s="39"/>
      <c r="D328" s="39"/>
      <c r="E328" s="59" t="s">
        <v>62</v>
      </c>
      <c r="F328" s="124">
        <f>SUM(F332,F338)</f>
        <v>205500</v>
      </c>
      <c r="G328" s="124">
        <f>SUM(G332,G338)</f>
        <v>205500</v>
      </c>
      <c r="H328" s="124">
        <f>SUM(H332,H338)</f>
        <v>199561.68</v>
      </c>
      <c r="I328" s="115">
        <f t="shared" si="19"/>
        <v>0.97110306569343063</v>
      </c>
    </row>
    <row r="329" spans="1:9" s="46" customFormat="1" ht="31.5" customHeight="1" x14ac:dyDescent="0.2">
      <c r="A329" s="40"/>
      <c r="B329" s="39"/>
      <c r="C329" s="39"/>
      <c r="D329" s="39"/>
      <c r="E329" s="17" t="s">
        <v>72</v>
      </c>
      <c r="F329" s="124">
        <f>SUM(F336)</f>
        <v>2000</v>
      </c>
      <c r="G329" s="124">
        <f>SUM(G336)</f>
        <v>2000</v>
      </c>
      <c r="H329" s="124">
        <f>SUM(H336)</f>
        <v>1197.4100000000001</v>
      </c>
      <c r="I329" s="115">
        <f t="shared" si="19"/>
        <v>0.59870500000000004</v>
      </c>
    </row>
    <row r="330" spans="1:9" s="46" customFormat="1" x14ac:dyDescent="0.2">
      <c r="A330" s="40"/>
      <c r="B330" s="39"/>
      <c r="C330" s="39"/>
      <c r="D330" s="39"/>
      <c r="E330" s="44" t="s">
        <v>116</v>
      </c>
      <c r="F330" s="123">
        <f>SUM(F328:F329)-F327</f>
        <v>0</v>
      </c>
      <c r="G330" s="123">
        <f>SUM(G328:G329)-G327</f>
        <v>0</v>
      </c>
      <c r="H330" s="123">
        <f>SUM(H328:H329)-H327</f>
        <v>0</v>
      </c>
      <c r="I330" s="115" t="str">
        <f t="shared" si="19"/>
        <v xml:space="preserve">       </v>
      </c>
    </row>
    <row r="331" spans="1:9" s="46" customFormat="1" ht="19.5" customHeight="1" x14ac:dyDescent="0.2">
      <c r="A331" s="40"/>
      <c r="B331" s="39"/>
      <c r="C331" s="39"/>
      <c r="D331" s="39"/>
      <c r="E331" s="36" t="s">
        <v>21</v>
      </c>
      <c r="F331" s="91">
        <f>SUM(F332)</f>
        <v>202000</v>
      </c>
      <c r="G331" s="91">
        <f>SUM(G332)</f>
        <v>202000</v>
      </c>
      <c r="H331" s="91">
        <f>SUM(H332)</f>
        <v>197587.24</v>
      </c>
      <c r="I331" s="112">
        <f t="shared" ref="I331:I394" si="22">IF(H331=0,"       ",H331/G331)</f>
        <v>0.97815465346534647</v>
      </c>
    </row>
    <row r="332" spans="1:9" s="46" customFormat="1" x14ac:dyDescent="0.2">
      <c r="A332" s="40"/>
      <c r="B332" s="39"/>
      <c r="C332" s="39"/>
      <c r="D332" s="39"/>
      <c r="E332" s="59" t="s">
        <v>62</v>
      </c>
      <c r="F332" s="92">
        <f>SUM(F334:F334)</f>
        <v>202000</v>
      </c>
      <c r="G332" s="92">
        <f>SUM(G334:G334)</f>
        <v>202000</v>
      </c>
      <c r="H332" s="92">
        <f>SUM(H334:H334)</f>
        <v>197587.24</v>
      </c>
      <c r="I332" s="115">
        <f t="shared" si="22"/>
        <v>0.97815465346534647</v>
      </c>
    </row>
    <row r="333" spans="1:9" s="46" customFormat="1" x14ac:dyDescent="0.2">
      <c r="A333" s="40"/>
      <c r="B333" s="39"/>
      <c r="C333" s="39"/>
      <c r="D333" s="39"/>
      <c r="E333" s="44" t="s">
        <v>116</v>
      </c>
      <c r="F333" s="92"/>
      <c r="G333" s="92"/>
      <c r="H333" s="92"/>
      <c r="I333" s="115" t="str">
        <f t="shared" si="22"/>
        <v xml:space="preserve">       </v>
      </c>
    </row>
    <row r="334" spans="1:9" s="46" customFormat="1" ht="21.75" customHeight="1" x14ac:dyDescent="0.2">
      <c r="A334" s="40"/>
      <c r="B334" s="39"/>
      <c r="C334" s="39"/>
      <c r="D334" s="39"/>
      <c r="E334" s="41" t="s">
        <v>218</v>
      </c>
      <c r="F334" s="92">
        <v>202000</v>
      </c>
      <c r="G334" s="92">
        <v>202000</v>
      </c>
      <c r="H334" s="92">
        <v>197587.24</v>
      </c>
      <c r="I334" s="115">
        <f t="shared" si="22"/>
        <v>0.97815465346534647</v>
      </c>
    </row>
    <row r="335" spans="1:9" s="46" customFormat="1" ht="33" customHeight="1" x14ac:dyDescent="0.2">
      <c r="A335" s="40"/>
      <c r="B335" s="39"/>
      <c r="C335" s="39"/>
      <c r="D335" s="39"/>
      <c r="E335" s="36" t="s">
        <v>170</v>
      </c>
      <c r="F335" s="91">
        <f>SUM(F336)</f>
        <v>2000</v>
      </c>
      <c r="G335" s="91">
        <f>SUM(G336)</f>
        <v>2000</v>
      </c>
      <c r="H335" s="91">
        <f>SUM(H336)</f>
        <v>1197.4100000000001</v>
      </c>
      <c r="I335" s="112">
        <f t="shared" si="22"/>
        <v>0.59870500000000004</v>
      </c>
    </row>
    <row r="336" spans="1:9" s="46" customFormat="1" ht="34.5" customHeight="1" x14ac:dyDescent="0.2">
      <c r="A336" s="40"/>
      <c r="B336" s="39"/>
      <c r="C336" s="39"/>
      <c r="D336" s="39"/>
      <c r="E336" s="24" t="s">
        <v>72</v>
      </c>
      <c r="F336" s="92">
        <v>2000</v>
      </c>
      <c r="G336" s="92">
        <v>2000</v>
      </c>
      <c r="H336" s="92">
        <v>1197.4100000000001</v>
      </c>
      <c r="I336" s="115">
        <f t="shared" si="22"/>
        <v>0.59870500000000004</v>
      </c>
    </row>
    <row r="337" spans="1:9" s="46" customFormat="1" ht="21.75" customHeight="1" x14ac:dyDescent="0.2">
      <c r="A337" s="40"/>
      <c r="B337" s="39"/>
      <c r="C337" s="39"/>
      <c r="D337" s="39"/>
      <c r="E337" s="36" t="s">
        <v>182</v>
      </c>
      <c r="F337" s="91">
        <f>SUM(F338)</f>
        <v>3500</v>
      </c>
      <c r="G337" s="91">
        <f>SUM(G338)</f>
        <v>3500</v>
      </c>
      <c r="H337" s="91">
        <f>SUM(H338)</f>
        <v>1974.44</v>
      </c>
      <c r="I337" s="112">
        <f t="shared" si="22"/>
        <v>0.56412571428571434</v>
      </c>
    </row>
    <row r="338" spans="1:9" s="46" customFormat="1" ht="21.75" customHeight="1" x14ac:dyDescent="0.2">
      <c r="A338" s="40"/>
      <c r="B338" s="39"/>
      <c r="C338" s="39"/>
      <c r="D338" s="39"/>
      <c r="E338" s="59" t="s">
        <v>62</v>
      </c>
      <c r="F338" s="92">
        <v>3500</v>
      </c>
      <c r="G338" s="92">
        <v>3500</v>
      </c>
      <c r="H338" s="92">
        <v>1974.44</v>
      </c>
      <c r="I338" s="115">
        <f t="shared" si="22"/>
        <v>0.56412571428571434</v>
      </c>
    </row>
    <row r="339" spans="1:9" s="46" customFormat="1" ht="21.75" customHeight="1" x14ac:dyDescent="0.2">
      <c r="A339" s="11" t="s">
        <v>69</v>
      </c>
      <c r="B339" s="11" t="s">
        <v>64</v>
      </c>
      <c r="C339" s="11" t="s">
        <v>64</v>
      </c>
      <c r="D339" s="11" t="s">
        <v>64</v>
      </c>
      <c r="E339" s="15" t="s">
        <v>70</v>
      </c>
      <c r="F339" s="108">
        <f>SUM(F340:F341)</f>
        <v>0</v>
      </c>
      <c r="G339" s="108">
        <f>SUM(G340:G341)</f>
        <v>162877</v>
      </c>
      <c r="H339" s="108">
        <f>SUM(H340:H341)</f>
        <v>162405.4</v>
      </c>
      <c r="I339" s="112">
        <f t="shared" si="22"/>
        <v>0.99710456356637212</v>
      </c>
    </row>
    <row r="340" spans="1:9" s="46" customFormat="1" ht="37.5" customHeight="1" x14ac:dyDescent="0.2">
      <c r="A340" s="11"/>
      <c r="B340" s="11"/>
      <c r="C340" s="11"/>
      <c r="D340" s="11"/>
      <c r="E340" s="17" t="s">
        <v>72</v>
      </c>
      <c r="F340" s="113"/>
      <c r="G340" s="114">
        <v>7875</v>
      </c>
      <c r="H340" s="114">
        <v>7668</v>
      </c>
      <c r="I340" s="115">
        <f t="shared" si="22"/>
        <v>0.97371428571428575</v>
      </c>
    </row>
    <row r="341" spans="1:9" s="46" customFormat="1" ht="21.75" customHeight="1" x14ac:dyDescent="0.2">
      <c r="A341" s="11"/>
      <c r="B341" s="11"/>
      <c r="C341" s="11"/>
      <c r="D341" s="11"/>
      <c r="E341" s="55" t="s">
        <v>62</v>
      </c>
      <c r="F341" s="113"/>
      <c r="G341" s="114">
        <v>155002</v>
      </c>
      <c r="H341" s="114">
        <v>154737.4</v>
      </c>
      <c r="I341" s="115">
        <f t="shared" si="22"/>
        <v>0.9982929252525774</v>
      </c>
    </row>
    <row r="342" spans="1:9" s="78" customFormat="1" ht="24" customHeight="1" x14ac:dyDescent="0.2">
      <c r="A342" s="76"/>
      <c r="B342" s="76"/>
      <c r="C342" s="76"/>
      <c r="D342" s="76"/>
      <c r="E342" s="77" t="s">
        <v>117</v>
      </c>
      <c r="F342" s="109">
        <f>SUM(F348,F352,F354,F356,F361,F366,F373,F422,F427,F432,F441,F445)</f>
        <v>4783329.7</v>
      </c>
      <c r="G342" s="109">
        <f>SUM(G348,G352,G354,G356,G361,G366,G373,G422,G427,G432,G441,G445)</f>
        <v>10610142.899999999</v>
      </c>
      <c r="H342" s="109">
        <f>SUM(H348,H352,H354,H356,H361,H366,H373,H422,H427,H432,H441,H445)</f>
        <v>10310437.84</v>
      </c>
      <c r="I342" s="111">
        <f t="shared" si="22"/>
        <v>0.97175296668247524</v>
      </c>
    </row>
    <row r="343" spans="1:9" s="46" customFormat="1" ht="18.75" customHeight="1" x14ac:dyDescent="0.2">
      <c r="A343" s="13"/>
      <c r="B343" s="13"/>
      <c r="C343" s="13"/>
      <c r="D343" s="13"/>
      <c r="E343" s="56" t="s">
        <v>61</v>
      </c>
      <c r="F343" s="108">
        <f>SUM(F360,F362,F367,F428,F433,F447)</f>
        <v>1905149.0999999999</v>
      </c>
      <c r="G343" s="108">
        <f>SUM(G360,G362,G367,G428,G433,G447)</f>
        <v>2167255.7000000002</v>
      </c>
      <c r="H343" s="108">
        <f>SUM(H360,H362,H367,H428,H433,H447)</f>
        <v>2066075.13</v>
      </c>
      <c r="I343" s="112">
        <f t="shared" si="22"/>
        <v>0.95331396752122954</v>
      </c>
    </row>
    <row r="344" spans="1:9" s="46" customFormat="1" ht="28.5" x14ac:dyDescent="0.2">
      <c r="A344" s="13"/>
      <c r="B344" s="13"/>
      <c r="C344" s="13"/>
      <c r="D344" s="13"/>
      <c r="E344" s="56" t="s">
        <v>62</v>
      </c>
      <c r="F344" s="108">
        <f>SUM(F351,F374,F423,F443,F446)</f>
        <v>2848180.6</v>
      </c>
      <c r="G344" s="108">
        <f>SUM(G351,G374,G423,G443,G446)</f>
        <v>2994657.1999999997</v>
      </c>
      <c r="H344" s="108">
        <f>SUM(H351,H374,H423,H443,H446)</f>
        <v>2820066.38</v>
      </c>
      <c r="I344" s="112">
        <f t="shared" si="22"/>
        <v>0.94169923021573221</v>
      </c>
    </row>
    <row r="345" spans="1:9" s="46" customFormat="1" ht="31.5" customHeight="1" x14ac:dyDescent="0.2">
      <c r="A345" s="13"/>
      <c r="B345" s="13"/>
      <c r="C345" s="13"/>
      <c r="D345" s="13"/>
      <c r="E345" s="16" t="s">
        <v>72</v>
      </c>
      <c r="F345" s="108">
        <f>SUM(F350,F375,F448)</f>
        <v>30000</v>
      </c>
      <c r="G345" s="108">
        <f>SUM(G350,G375,G448)</f>
        <v>89817.2</v>
      </c>
      <c r="H345" s="108">
        <f>SUM(H350,H375,H448)</f>
        <v>78491.98000000001</v>
      </c>
      <c r="I345" s="112">
        <f t="shared" si="22"/>
        <v>0.87390811559478598</v>
      </c>
    </row>
    <row r="346" spans="1:9" s="46" customFormat="1" ht="24.75" customHeight="1" x14ac:dyDescent="0.2">
      <c r="A346" s="13"/>
      <c r="B346" s="13"/>
      <c r="C346" s="13"/>
      <c r="D346" s="13"/>
      <c r="E346" s="56" t="s">
        <v>63</v>
      </c>
      <c r="F346" s="108">
        <f>SUM(F353,F355,F449)</f>
        <v>0</v>
      </c>
      <c r="G346" s="108">
        <f>SUM(G353,G355,G449)</f>
        <v>5358412.8</v>
      </c>
      <c r="H346" s="108">
        <f>SUM(H353,H355,H449)</f>
        <v>5345804.3499999996</v>
      </c>
      <c r="I346" s="112">
        <f t="shared" si="22"/>
        <v>0.99764698046406575</v>
      </c>
    </row>
    <row r="347" spans="1:9" s="46" customFormat="1" x14ac:dyDescent="0.2">
      <c r="A347" s="11"/>
      <c r="B347" s="11"/>
      <c r="C347" s="11"/>
      <c r="D347" s="11"/>
      <c r="E347" s="44" t="s">
        <v>116</v>
      </c>
      <c r="F347" s="116"/>
      <c r="G347" s="114"/>
      <c r="H347" s="114"/>
      <c r="I347" s="115" t="str">
        <f t="shared" si="22"/>
        <v xml:space="preserve">       </v>
      </c>
    </row>
    <row r="348" spans="1:9" s="46" customFormat="1" ht="21.75" customHeight="1" x14ac:dyDescent="0.2">
      <c r="A348" s="11" t="s">
        <v>64</v>
      </c>
      <c r="B348" s="11" t="s">
        <v>64</v>
      </c>
      <c r="C348" s="11" t="s">
        <v>64</v>
      </c>
      <c r="D348" s="11" t="s">
        <v>67</v>
      </c>
      <c r="E348" s="34" t="s">
        <v>73</v>
      </c>
      <c r="F348" s="90">
        <f>SUM(F349)</f>
        <v>0</v>
      </c>
      <c r="G348" s="90">
        <f>SUM(G349)</f>
        <v>386233.59999999998</v>
      </c>
      <c r="H348" s="90">
        <f>SUM(H349)</f>
        <v>376623.87</v>
      </c>
      <c r="I348" s="112">
        <f t="shared" si="22"/>
        <v>0.97511938370975493</v>
      </c>
    </row>
    <row r="349" spans="1:9" s="46" customFormat="1" ht="50.25" customHeight="1" x14ac:dyDescent="0.2">
      <c r="A349" s="11"/>
      <c r="B349" s="11"/>
      <c r="C349" s="11"/>
      <c r="D349" s="11"/>
      <c r="E349" s="55" t="s">
        <v>22</v>
      </c>
      <c r="F349" s="114">
        <f>SUM(F350:F351)</f>
        <v>0</v>
      </c>
      <c r="G349" s="114">
        <f>SUM(G350:G351)</f>
        <v>386233.59999999998</v>
      </c>
      <c r="H349" s="114">
        <f>SUM(H350:H351)</f>
        <v>376623.87</v>
      </c>
      <c r="I349" s="115">
        <f t="shared" si="22"/>
        <v>0.97511938370975493</v>
      </c>
    </row>
    <row r="350" spans="1:9" s="46" customFormat="1" ht="33" customHeight="1" x14ac:dyDescent="0.2">
      <c r="A350" s="11"/>
      <c r="B350" s="11"/>
      <c r="C350" s="11"/>
      <c r="D350" s="11"/>
      <c r="E350" s="17" t="s">
        <v>72</v>
      </c>
      <c r="F350" s="116"/>
      <c r="G350" s="114">
        <v>19160</v>
      </c>
      <c r="H350" s="114">
        <v>17900</v>
      </c>
      <c r="I350" s="115">
        <f t="shared" si="22"/>
        <v>0.93423799582463463</v>
      </c>
    </row>
    <row r="351" spans="1:9" s="46" customFormat="1" ht="24.75" customHeight="1" x14ac:dyDescent="0.2">
      <c r="A351" s="11"/>
      <c r="B351" s="11"/>
      <c r="C351" s="11"/>
      <c r="D351" s="11"/>
      <c r="E351" s="55" t="s">
        <v>62</v>
      </c>
      <c r="F351" s="116"/>
      <c r="G351" s="114">
        <v>367073.6</v>
      </c>
      <c r="H351" s="114">
        <v>358723.87</v>
      </c>
      <c r="I351" s="115">
        <f t="shared" si="22"/>
        <v>0.97725325384337092</v>
      </c>
    </row>
    <row r="352" spans="1:9" s="46" customFormat="1" ht="70.5" customHeight="1" x14ac:dyDescent="0.2">
      <c r="A352" s="11" t="s">
        <v>64</v>
      </c>
      <c r="B352" s="11" t="s">
        <v>64</v>
      </c>
      <c r="C352" s="11" t="s">
        <v>64</v>
      </c>
      <c r="D352" s="11" t="s">
        <v>330</v>
      </c>
      <c r="E352" s="34" t="s">
        <v>23</v>
      </c>
      <c r="F352" s="90">
        <f>SUM(F353)</f>
        <v>0</v>
      </c>
      <c r="G352" s="90">
        <f>SUM(G353)</f>
        <v>600</v>
      </c>
      <c r="H352" s="90">
        <f>SUM(H353)</f>
        <v>595</v>
      </c>
      <c r="I352" s="112">
        <f t="shared" si="22"/>
        <v>0.9916666666666667</v>
      </c>
    </row>
    <row r="353" spans="1:9" s="46" customFormat="1" ht="21" customHeight="1" x14ac:dyDescent="0.2">
      <c r="A353" s="11"/>
      <c r="B353" s="11"/>
      <c r="C353" s="11"/>
      <c r="D353" s="11"/>
      <c r="E353" s="55" t="s">
        <v>63</v>
      </c>
      <c r="F353" s="114"/>
      <c r="G353" s="114">
        <v>600</v>
      </c>
      <c r="H353" s="114">
        <v>595</v>
      </c>
      <c r="I353" s="115">
        <f t="shared" si="22"/>
        <v>0.9916666666666667</v>
      </c>
    </row>
    <row r="354" spans="1:9" s="46" customFormat="1" ht="43.5" customHeight="1" x14ac:dyDescent="0.2">
      <c r="A354" s="11" t="s">
        <v>65</v>
      </c>
      <c r="B354" s="11" t="s">
        <v>64</v>
      </c>
      <c r="C354" s="11" t="s">
        <v>64</v>
      </c>
      <c r="D354" s="11" t="s">
        <v>91</v>
      </c>
      <c r="E354" s="34" t="s">
        <v>24</v>
      </c>
      <c r="F354" s="90">
        <f>SUM(F355)</f>
        <v>0</v>
      </c>
      <c r="G354" s="90">
        <f>SUM(G355)</f>
        <v>4593688.8</v>
      </c>
      <c r="H354" s="90">
        <f>SUM(H355)</f>
        <v>4593688.75</v>
      </c>
      <c r="I354" s="112">
        <f t="shared" si="22"/>
        <v>0.99999998911550125</v>
      </c>
    </row>
    <row r="355" spans="1:9" s="46" customFormat="1" ht="21" customHeight="1" x14ac:dyDescent="0.2">
      <c r="A355" s="11"/>
      <c r="B355" s="11"/>
      <c r="C355" s="11"/>
      <c r="D355" s="11"/>
      <c r="E355" s="55" t="s">
        <v>63</v>
      </c>
      <c r="F355" s="114"/>
      <c r="G355" s="114">
        <v>4593688.8</v>
      </c>
      <c r="H355" s="114">
        <v>4593688.75</v>
      </c>
      <c r="I355" s="115">
        <f t="shared" si="22"/>
        <v>0.99999998911550125</v>
      </c>
    </row>
    <row r="356" spans="1:9" s="46" customFormat="1" ht="25.5" customHeight="1" x14ac:dyDescent="0.2">
      <c r="A356" s="54" t="s">
        <v>67</v>
      </c>
      <c r="B356" s="54" t="s">
        <v>65</v>
      </c>
      <c r="C356" s="54" t="s">
        <v>64</v>
      </c>
      <c r="D356" s="54" t="s">
        <v>90</v>
      </c>
      <c r="E356" s="34" t="s">
        <v>281</v>
      </c>
      <c r="F356" s="90">
        <f>SUM(F358)</f>
        <v>950000</v>
      </c>
      <c r="G356" s="90">
        <f>SUM(G358)</f>
        <v>950000</v>
      </c>
      <c r="H356" s="90">
        <f>SUM(H358)</f>
        <v>949999.87</v>
      </c>
      <c r="I356" s="112">
        <f t="shared" si="22"/>
        <v>0.99999986315789469</v>
      </c>
    </row>
    <row r="357" spans="1:9" s="46" customFormat="1" ht="16.5" customHeight="1" x14ac:dyDescent="0.2">
      <c r="A357" s="54"/>
      <c r="B357" s="54"/>
      <c r="C357" s="54"/>
      <c r="D357" s="54"/>
      <c r="E357" s="68" t="s">
        <v>95</v>
      </c>
      <c r="F357" s="114"/>
      <c r="G357" s="114"/>
      <c r="H357" s="114"/>
      <c r="I357" s="115" t="str">
        <f t="shared" si="22"/>
        <v xml:space="preserve">       </v>
      </c>
    </row>
    <row r="358" spans="1:9" s="46" customFormat="1" ht="17.25" customHeight="1" x14ac:dyDescent="0.2">
      <c r="A358" s="35"/>
      <c r="B358" s="35"/>
      <c r="C358" s="35"/>
      <c r="D358" s="54"/>
      <c r="E358" s="135" t="s">
        <v>102</v>
      </c>
      <c r="F358" s="114">
        <f t="shared" ref="F358:H359" si="23">SUM(F359)</f>
        <v>950000</v>
      </c>
      <c r="G358" s="114">
        <f t="shared" si="23"/>
        <v>950000</v>
      </c>
      <c r="H358" s="114">
        <f t="shared" si="23"/>
        <v>949999.87</v>
      </c>
      <c r="I358" s="115">
        <f t="shared" si="22"/>
        <v>0.99999986315789469</v>
      </c>
    </row>
    <row r="359" spans="1:9" s="46" customFormat="1" ht="21" customHeight="1" x14ac:dyDescent="0.2">
      <c r="A359" s="67"/>
      <c r="B359" s="67"/>
      <c r="C359" s="67"/>
      <c r="D359" s="54"/>
      <c r="E359" s="41" t="s">
        <v>282</v>
      </c>
      <c r="F359" s="114">
        <f t="shared" si="23"/>
        <v>950000</v>
      </c>
      <c r="G359" s="114">
        <f t="shared" si="23"/>
        <v>950000</v>
      </c>
      <c r="H359" s="114">
        <f t="shared" si="23"/>
        <v>949999.87</v>
      </c>
      <c r="I359" s="115">
        <f t="shared" si="22"/>
        <v>0.99999986315789469</v>
      </c>
    </row>
    <row r="360" spans="1:9" s="46" customFormat="1" ht="21" customHeight="1" x14ac:dyDescent="0.2">
      <c r="A360" s="67"/>
      <c r="B360" s="67"/>
      <c r="C360" s="67"/>
      <c r="D360" s="54"/>
      <c r="E360" s="55" t="s">
        <v>61</v>
      </c>
      <c r="F360" s="114">
        <v>950000</v>
      </c>
      <c r="G360" s="114">
        <v>950000</v>
      </c>
      <c r="H360" s="114">
        <v>949999.87</v>
      </c>
      <c r="I360" s="115">
        <f t="shared" si="22"/>
        <v>0.99999986315789469</v>
      </c>
    </row>
    <row r="361" spans="1:9" s="46" customFormat="1" ht="19.5" customHeight="1" x14ac:dyDescent="0.2">
      <c r="A361" s="35" t="s">
        <v>78</v>
      </c>
      <c r="B361" s="35" t="s">
        <v>91</v>
      </c>
      <c r="C361" s="35" t="s">
        <v>77</v>
      </c>
      <c r="D361" s="54" t="s">
        <v>77</v>
      </c>
      <c r="E361" s="34" t="s">
        <v>219</v>
      </c>
      <c r="F361" s="90">
        <f t="shared" ref="F361:H362" si="24">SUM(F364)</f>
        <v>70000</v>
      </c>
      <c r="G361" s="90">
        <f t="shared" si="24"/>
        <v>70000</v>
      </c>
      <c r="H361" s="90">
        <f t="shared" si="24"/>
        <v>9368.93</v>
      </c>
      <c r="I361" s="112">
        <f t="shared" si="22"/>
        <v>0.13384185714285715</v>
      </c>
    </row>
    <row r="362" spans="1:9" s="46" customFormat="1" ht="19.5" customHeight="1" x14ac:dyDescent="0.2">
      <c r="A362" s="35"/>
      <c r="B362" s="35"/>
      <c r="C362" s="35"/>
      <c r="D362" s="54"/>
      <c r="E362" s="55" t="s">
        <v>61</v>
      </c>
      <c r="F362" s="114">
        <f t="shared" si="24"/>
        <v>70000</v>
      </c>
      <c r="G362" s="114">
        <f t="shared" si="24"/>
        <v>70000</v>
      </c>
      <c r="H362" s="114">
        <f t="shared" si="24"/>
        <v>9368.93</v>
      </c>
      <c r="I362" s="115">
        <f t="shared" si="22"/>
        <v>0.13384185714285715</v>
      </c>
    </row>
    <row r="363" spans="1:9" s="46" customFormat="1" x14ac:dyDescent="0.2">
      <c r="A363" s="35"/>
      <c r="B363" s="35"/>
      <c r="C363" s="35"/>
      <c r="D363" s="35"/>
      <c r="E363" s="68" t="s">
        <v>95</v>
      </c>
      <c r="F363" s="114"/>
      <c r="G363" s="114"/>
      <c r="H363" s="114"/>
      <c r="I363" s="115" t="str">
        <f t="shared" si="22"/>
        <v xml:space="preserve">       </v>
      </c>
    </row>
    <row r="364" spans="1:9" s="46" customFormat="1" ht="19.5" customHeight="1" x14ac:dyDescent="0.2">
      <c r="A364" s="35"/>
      <c r="B364" s="35"/>
      <c r="C364" s="35"/>
      <c r="D364" s="54"/>
      <c r="E364" s="135" t="s">
        <v>99</v>
      </c>
      <c r="F364" s="114">
        <f>SUM(F365)</f>
        <v>70000</v>
      </c>
      <c r="G364" s="114">
        <f>SUM(G365)</f>
        <v>70000</v>
      </c>
      <c r="H364" s="114">
        <f>SUM(H365)</f>
        <v>9368.93</v>
      </c>
      <c r="I364" s="115">
        <f t="shared" si="22"/>
        <v>0.13384185714285715</v>
      </c>
    </row>
    <row r="365" spans="1:9" s="46" customFormat="1" ht="21.75" customHeight="1" x14ac:dyDescent="0.2">
      <c r="A365" s="67"/>
      <c r="B365" s="67"/>
      <c r="C365" s="67"/>
      <c r="D365" s="54"/>
      <c r="E365" s="41" t="s">
        <v>220</v>
      </c>
      <c r="F365" s="114">
        <v>70000</v>
      </c>
      <c r="G365" s="114">
        <v>70000</v>
      </c>
      <c r="H365" s="114">
        <v>9368.93</v>
      </c>
      <c r="I365" s="115">
        <f t="shared" si="22"/>
        <v>0.13384185714285715</v>
      </c>
    </row>
    <row r="366" spans="1:9" s="46" customFormat="1" ht="18.75" customHeight="1" x14ac:dyDescent="0.2">
      <c r="A366" s="35" t="s">
        <v>78</v>
      </c>
      <c r="B366" s="35" t="s">
        <v>91</v>
      </c>
      <c r="C366" s="35" t="s">
        <v>81</v>
      </c>
      <c r="D366" s="54" t="s">
        <v>90</v>
      </c>
      <c r="E366" s="34" t="s">
        <v>219</v>
      </c>
      <c r="F366" s="90">
        <f t="shared" ref="F366:H367" si="25">SUM(F369,F371)</f>
        <v>215000</v>
      </c>
      <c r="G366" s="90">
        <f t="shared" si="25"/>
        <v>215000</v>
      </c>
      <c r="H366" s="90">
        <f t="shared" si="25"/>
        <v>214412.2</v>
      </c>
      <c r="I366" s="112">
        <f t="shared" si="22"/>
        <v>0.99726604651162798</v>
      </c>
    </row>
    <row r="367" spans="1:9" s="46" customFormat="1" ht="21" customHeight="1" x14ac:dyDescent="0.2">
      <c r="A367" s="35"/>
      <c r="B367" s="35"/>
      <c r="C367" s="35"/>
      <c r="D367" s="54"/>
      <c r="E367" s="55" t="s">
        <v>61</v>
      </c>
      <c r="F367" s="114">
        <f t="shared" si="25"/>
        <v>215000</v>
      </c>
      <c r="G367" s="114">
        <f t="shared" si="25"/>
        <v>215000</v>
      </c>
      <c r="H367" s="114">
        <f t="shared" si="25"/>
        <v>214412.2</v>
      </c>
      <c r="I367" s="115">
        <f t="shared" si="22"/>
        <v>0.99726604651162798</v>
      </c>
    </row>
    <row r="368" spans="1:9" s="46" customFormat="1" x14ac:dyDescent="0.2">
      <c r="A368" s="35"/>
      <c r="B368" s="35"/>
      <c r="C368" s="35"/>
      <c r="D368" s="35"/>
      <c r="E368" s="68" t="s">
        <v>95</v>
      </c>
      <c r="F368" s="114"/>
      <c r="G368" s="114"/>
      <c r="H368" s="114"/>
      <c r="I368" s="115" t="str">
        <f t="shared" si="22"/>
        <v xml:space="preserve">       </v>
      </c>
    </row>
    <row r="369" spans="1:9" s="46" customFormat="1" ht="18.75" customHeight="1" x14ac:dyDescent="0.2">
      <c r="A369" s="35"/>
      <c r="B369" s="35"/>
      <c r="C369" s="35"/>
      <c r="D369" s="35"/>
      <c r="E369" s="135" t="s">
        <v>118</v>
      </c>
      <c r="F369" s="114">
        <f>SUM(F370)</f>
        <v>100000</v>
      </c>
      <c r="G369" s="114">
        <f>SUM(G370)</f>
        <v>100000</v>
      </c>
      <c r="H369" s="114">
        <f>SUM(H370)</f>
        <v>99412.3</v>
      </c>
      <c r="I369" s="115">
        <f t="shared" si="22"/>
        <v>0.99412299999999998</v>
      </c>
    </row>
    <row r="370" spans="1:9" s="46" customFormat="1" ht="30" customHeight="1" x14ac:dyDescent="0.2">
      <c r="A370" s="35"/>
      <c r="B370" s="35"/>
      <c r="C370" s="35"/>
      <c r="D370" s="35"/>
      <c r="E370" s="41" t="s">
        <v>284</v>
      </c>
      <c r="F370" s="114">
        <v>100000</v>
      </c>
      <c r="G370" s="114">
        <v>100000</v>
      </c>
      <c r="H370" s="114">
        <v>99412.3</v>
      </c>
      <c r="I370" s="115">
        <f t="shared" si="22"/>
        <v>0.99412299999999998</v>
      </c>
    </row>
    <row r="371" spans="1:9" s="46" customFormat="1" ht="20.25" customHeight="1" x14ac:dyDescent="0.2">
      <c r="A371" s="35"/>
      <c r="B371" s="35"/>
      <c r="C371" s="35"/>
      <c r="D371" s="54"/>
      <c r="E371" s="135" t="s">
        <v>122</v>
      </c>
      <c r="F371" s="114">
        <f>SUM(F372)</f>
        <v>115000</v>
      </c>
      <c r="G371" s="114">
        <f>SUM(G372)</f>
        <v>115000</v>
      </c>
      <c r="H371" s="114">
        <f>SUM(H372)</f>
        <v>114999.9</v>
      </c>
      <c r="I371" s="115">
        <f t="shared" si="22"/>
        <v>0.99999913043478261</v>
      </c>
    </row>
    <row r="372" spans="1:9" s="46" customFormat="1" ht="21" customHeight="1" x14ac:dyDescent="0.2">
      <c r="A372" s="67"/>
      <c r="B372" s="67"/>
      <c r="C372" s="67"/>
      <c r="D372" s="54"/>
      <c r="E372" s="41" t="s">
        <v>221</v>
      </c>
      <c r="F372" s="114">
        <v>115000</v>
      </c>
      <c r="G372" s="114">
        <v>115000</v>
      </c>
      <c r="H372" s="114">
        <v>114999.9</v>
      </c>
      <c r="I372" s="115">
        <f t="shared" si="22"/>
        <v>0.99999913043478261</v>
      </c>
    </row>
    <row r="373" spans="1:9" s="46" customFormat="1" ht="33" customHeight="1" x14ac:dyDescent="0.2">
      <c r="A373" s="11" t="s">
        <v>86</v>
      </c>
      <c r="B373" s="11" t="s">
        <v>65</v>
      </c>
      <c r="C373" s="11" t="s">
        <v>64</v>
      </c>
      <c r="D373" s="11" t="s">
        <v>91</v>
      </c>
      <c r="E373" s="16" t="s">
        <v>124</v>
      </c>
      <c r="F373" s="108">
        <f>SUM(F377,F394,F399,F404,F412,F415,F419)</f>
        <v>2517459.7000000002</v>
      </c>
      <c r="G373" s="108">
        <f>SUM(G377,G394,G399,G404,G412,G415,G419)</f>
        <v>2184786</v>
      </c>
      <c r="H373" s="108">
        <f>SUM(H377,H394,H399,H404,H412,H415,H419)</f>
        <v>2012347.55</v>
      </c>
      <c r="I373" s="112">
        <f t="shared" si="22"/>
        <v>0.92107307077214884</v>
      </c>
    </row>
    <row r="374" spans="1:9" s="46" customFormat="1" ht="38.25" customHeight="1" x14ac:dyDescent="0.2">
      <c r="A374" s="13"/>
      <c r="B374" s="13"/>
      <c r="C374" s="13"/>
      <c r="D374" s="13"/>
      <c r="E374" s="56" t="s">
        <v>62</v>
      </c>
      <c r="F374" s="108">
        <f>SUM(F378,F395,F400,F413,F416,F420)</f>
        <v>2487459.7000000002</v>
      </c>
      <c r="G374" s="108">
        <f>SUM(G378,G395,G400,G413,G416,G420)</f>
        <v>2139969</v>
      </c>
      <c r="H374" s="108">
        <f>SUM(H378,H395,H400,H413,H416,H420)</f>
        <v>1975242.89</v>
      </c>
      <c r="I374" s="112">
        <f t="shared" si="22"/>
        <v>0.92302406717106644</v>
      </c>
    </row>
    <row r="375" spans="1:9" s="46" customFormat="1" ht="38.25" customHeight="1" x14ac:dyDescent="0.2">
      <c r="A375" s="13"/>
      <c r="B375" s="13"/>
      <c r="C375" s="13"/>
      <c r="D375" s="13"/>
      <c r="E375" s="16" t="s">
        <v>72</v>
      </c>
      <c r="F375" s="108">
        <f>SUM(F386,F405)</f>
        <v>30000</v>
      </c>
      <c r="G375" s="108">
        <f>SUM(G386,G405)</f>
        <v>44817</v>
      </c>
      <c r="H375" s="108">
        <f>SUM(H386,H405)</f>
        <v>37104.660000000003</v>
      </c>
      <c r="I375" s="112">
        <f t="shared" si="22"/>
        <v>0.82791485373853679</v>
      </c>
    </row>
    <row r="376" spans="1:9" s="46" customFormat="1" ht="21.75" customHeight="1" x14ac:dyDescent="0.2">
      <c r="A376" s="11"/>
      <c r="B376" s="11"/>
      <c r="C376" s="11"/>
      <c r="D376" s="11"/>
      <c r="E376" s="44" t="s">
        <v>116</v>
      </c>
      <c r="F376" s="108"/>
      <c r="G376" s="90"/>
      <c r="H376" s="90"/>
      <c r="I376" s="112" t="str">
        <f t="shared" si="22"/>
        <v xml:space="preserve">       </v>
      </c>
    </row>
    <row r="377" spans="1:9" s="46" customFormat="1" ht="30.75" customHeight="1" x14ac:dyDescent="0.2">
      <c r="A377" s="11"/>
      <c r="B377" s="11"/>
      <c r="C377" s="11"/>
      <c r="D377" s="11"/>
      <c r="E377" s="12" t="s">
        <v>118</v>
      </c>
      <c r="F377" s="108">
        <f>SUM(F378,F386)</f>
        <v>838237.1</v>
      </c>
      <c r="G377" s="90">
        <f>SUM(G378)+G386</f>
        <v>823717.1</v>
      </c>
      <c r="H377" s="90">
        <f>SUM(H378)+H386</f>
        <v>693874.83</v>
      </c>
      <c r="I377" s="112">
        <f t="shared" si="22"/>
        <v>0.84237031136053864</v>
      </c>
    </row>
    <row r="378" spans="1:9" s="47" customFormat="1" ht="23.25" customHeight="1" x14ac:dyDescent="0.2">
      <c r="A378" s="11"/>
      <c r="B378" s="11"/>
      <c r="C378" s="11"/>
      <c r="D378" s="11"/>
      <c r="E378" s="83" t="s">
        <v>196</v>
      </c>
      <c r="F378" s="108">
        <f>SUM(F380:F385)</f>
        <v>838237.1</v>
      </c>
      <c r="G378" s="108">
        <f>SUM(G380:G385)</f>
        <v>808300.1</v>
      </c>
      <c r="H378" s="108">
        <f>SUM(H380:H385)</f>
        <v>678460.25</v>
      </c>
      <c r="I378" s="112">
        <f t="shared" si="22"/>
        <v>0.83936677726502817</v>
      </c>
    </row>
    <row r="379" spans="1:9" s="47" customFormat="1" x14ac:dyDescent="0.2">
      <c r="A379" s="11"/>
      <c r="B379" s="11"/>
      <c r="C379" s="11"/>
      <c r="D379" s="11"/>
      <c r="E379" s="44" t="s">
        <v>116</v>
      </c>
      <c r="F379" s="108"/>
      <c r="G379" s="90"/>
      <c r="H379" s="90"/>
      <c r="I379" s="115" t="str">
        <f t="shared" si="22"/>
        <v xml:space="preserve">       </v>
      </c>
    </row>
    <row r="380" spans="1:9" s="47" customFormat="1" ht="21" customHeight="1" x14ac:dyDescent="0.2">
      <c r="A380" s="11"/>
      <c r="B380" s="11"/>
      <c r="C380" s="11"/>
      <c r="D380" s="11"/>
      <c r="E380" s="41" t="s">
        <v>222</v>
      </c>
      <c r="F380" s="113">
        <v>321621</v>
      </c>
      <c r="G380" s="113">
        <v>321621</v>
      </c>
      <c r="H380" s="114">
        <v>192202.84</v>
      </c>
      <c r="I380" s="115">
        <f t="shared" si="22"/>
        <v>0.59760662394557573</v>
      </c>
    </row>
    <row r="381" spans="1:9" s="47" customFormat="1" ht="43.5" customHeight="1" x14ac:dyDescent="0.2">
      <c r="A381" s="11"/>
      <c r="B381" s="11"/>
      <c r="C381" s="11"/>
      <c r="D381" s="11"/>
      <c r="E381" s="41" t="s">
        <v>223</v>
      </c>
      <c r="F381" s="113">
        <v>401616.1</v>
      </c>
      <c r="G381" s="113">
        <v>401616.1</v>
      </c>
      <c r="H381" s="113">
        <v>401616.05</v>
      </c>
      <c r="I381" s="115">
        <f t="shared" si="22"/>
        <v>0.99999987550299907</v>
      </c>
    </row>
    <row r="382" spans="1:9" s="47" customFormat="1" ht="29.25" customHeight="1" x14ac:dyDescent="0.2">
      <c r="A382" s="11"/>
      <c r="B382" s="11"/>
      <c r="C382" s="11"/>
      <c r="D382" s="11"/>
      <c r="E382" s="41" t="s">
        <v>285</v>
      </c>
      <c r="F382" s="113">
        <v>70000</v>
      </c>
      <c r="G382" s="114"/>
      <c r="H382" s="114"/>
      <c r="I382" s="115" t="str">
        <f t="shared" si="22"/>
        <v xml:space="preserve">       </v>
      </c>
    </row>
    <row r="383" spans="1:9" s="47" customFormat="1" ht="29.25" customHeight="1" x14ac:dyDescent="0.2">
      <c r="A383" s="11"/>
      <c r="B383" s="11"/>
      <c r="C383" s="11"/>
      <c r="D383" s="11"/>
      <c r="E383" s="41" t="s">
        <v>26</v>
      </c>
      <c r="F383" s="113"/>
      <c r="G383" s="114">
        <v>63454</v>
      </c>
      <c r="H383" s="114">
        <v>63454</v>
      </c>
      <c r="I383" s="115">
        <f t="shared" si="22"/>
        <v>1</v>
      </c>
    </row>
    <row r="384" spans="1:9" s="47" customFormat="1" ht="19.5" customHeight="1" x14ac:dyDescent="0.2">
      <c r="A384" s="11"/>
      <c r="B384" s="11"/>
      <c r="C384" s="11"/>
      <c r="D384" s="11"/>
      <c r="E384" s="41" t="s">
        <v>286</v>
      </c>
      <c r="F384" s="113">
        <v>30000</v>
      </c>
      <c r="G384" s="114">
        <v>21609</v>
      </c>
      <c r="H384" s="114">
        <v>21187.360000000001</v>
      </c>
      <c r="I384" s="115">
        <f t="shared" si="22"/>
        <v>0.98048775972974223</v>
      </c>
    </row>
    <row r="385" spans="1:9" s="47" customFormat="1" ht="25.5" customHeight="1" x14ac:dyDescent="0.2">
      <c r="A385" s="11"/>
      <c r="B385" s="11"/>
      <c r="C385" s="11"/>
      <c r="D385" s="11"/>
      <c r="E385" s="41" t="s">
        <v>287</v>
      </c>
      <c r="F385" s="113">
        <v>15000</v>
      </c>
      <c r="G385" s="114"/>
      <c r="H385" s="114"/>
      <c r="I385" s="115" t="str">
        <f t="shared" si="22"/>
        <v xml:space="preserve">       </v>
      </c>
    </row>
    <row r="386" spans="1:9" s="47" customFormat="1" ht="35.25" customHeight="1" x14ac:dyDescent="0.2">
      <c r="A386" s="11"/>
      <c r="B386" s="11"/>
      <c r="C386" s="11"/>
      <c r="D386" s="11"/>
      <c r="E386" s="16" t="s">
        <v>72</v>
      </c>
      <c r="F386" s="122">
        <f>SUM(F388:F393)</f>
        <v>0</v>
      </c>
      <c r="G386" s="122">
        <f>SUM(G388:G393)</f>
        <v>15417</v>
      </c>
      <c r="H386" s="122">
        <f>SUM(H388:H393)</f>
        <v>15414.58</v>
      </c>
      <c r="I386" s="112">
        <f t="shared" si="22"/>
        <v>0.9998430304209639</v>
      </c>
    </row>
    <row r="387" spans="1:9" s="47" customFormat="1" ht="18" customHeight="1" x14ac:dyDescent="0.2">
      <c r="A387" s="11"/>
      <c r="B387" s="11"/>
      <c r="C387" s="11"/>
      <c r="D387" s="11"/>
      <c r="E387" s="44" t="s">
        <v>116</v>
      </c>
      <c r="F387" s="122"/>
      <c r="G387" s="91"/>
      <c r="H387" s="91"/>
      <c r="I387" s="115" t="str">
        <f t="shared" si="22"/>
        <v xml:space="preserve">       </v>
      </c>
    </row>
    <row r="388" spans="1:9" s="47" customFormat="1" ht="30" customHeight="1" x14ac:dyDescent="0.2">
      <c r="A388" s="11"/>
      <c r="B388" s="11"/>
      <c r="C388" s="11"/>
      <c r="D388" s="11"/>
      <c r="E388" s="41" t="s">
        <v>337</v>
      </c>
      <c r="F388" s="122"/>
      <c r="G388" s="92">
        <v>6000</v>
      </c>
      <c r="H388" s="92">
        <v>6000</v>
      </c>
      <c r="I388" s="115">
        <f t="shared" si="22"/>
        <v>1</v>
      </c>
    </row>
    <row r="389" spans="1:9" s="47" customFormat="1" ht="32.25" customHeight="1" x14ac:dyDescent="0.2">
      <c r="A389" s="11"/>
      <c r="B389" s="11"/>
      <c r="C389" s="11"/>
      <c r="D389" s="11"/>
      <c r="E389" s="41" t="s">
        <v>338</v>
      </c>
      <c r="F389" s="122"/>
      <c r="G389" s="92">
        <v>546</v>
      </c>
      <c r="H389" s="92">
        <v>545.16</v>
      </c>
      <c r="I389" s="115">
        <f t="shared" si="22"/>
        <v>0.9984615384615384</v>
      </c>
    </row>
    <row r="390" spans="1:9" s="47" customFormat="1" ht="30.75" customHeight="1" x14ac:dyDescent="0.2">
      <c r="A390" s="11"/>
      <c r="B390" s="11"/>
      <c r="C390" s="11"/>
      <c r="D390" s="11"/>
      <c r="E390" s="41" t="s">
        <v>339</v>
      </c>
      <c r="F390" s="122"/>
      <c r="G390" s="92">
        <v>8100</v>
      </c>
      <c r="H390" s="92">
        <v>8100</v>
      </c>
      <c r="I390" s="115">
        <f t="shared" si="22"/>
        <v>1</v>
      </c>
    </row>
    <row r="391" spans="1:9" s="47" customFormat="1" ht="31.5" customHeight="1" x14ac:dyDescent="0.2">
      <c r="A391" s="11"/>
      <c r="B391" s="11"/>
      <c r="C391" s="11"/>
      <c r="D391" s="11"/>
      <c r="E391" s="41" t="s">
        <v>340</v>
      </c>
      <c r="F391" s="122"/>
      <c r="G391" s="92">
        <v>291</v>
      </c>
      <c r="H391" s="92">
        <v>290.39999999999998</v>
      </c>
      <c r="I391" s="115">
        <f t="shared" si="22"/>
        <v>0.9979381443298968</v>
      </c>
    </row>
    <row r="392" spans="1:9" s="47" customFormat="1" ht="29.25" customHeight="1" x14ac:dyDescent="0.2">
      <c r="A392" s="11"/>
      <c r="B392" s="11"/>
      <c r="C392" s="11"/>
      <c r="D392" s="11"/>
      <c r="E392" s="41" t="s">
        <v>341</v>
      </c>
      <c r="F392" s="122"/>
      <c r="G392" s="92">
        <v>230</v>
      </c>
      <c r="H392" s="92">
        <v>229.02</v>
      </c>
      <c r="I392" s="115">
        <f t="shared" si="22"/>
        <v>0.99573913043478268</v>
      </c>
    </row>
    <row r="393" spans="1:9" s="47" customFormat="1" ht="40.5" x14ac:dyDescent="0.2">
      <c r="A393" s="11"/>
      <c r="B393" s="11"/>
      <c r="C393" s="11"/>
      <c r="D393" s="11"/>
      <c r="E393" s="41" t="s">
        <v>342</v>
      </c>
      <c r="F393" s="122"/>
      <c r="G393" s="92">
        <v>250</v>
      </c>
      <c r="H393" s="92">
        <v>250</v>
      </c>
      <c r="I393" s="115">
        <f t="shared" si="22"/>
        <v>1</v>
      </c>
    </row>
    <row r="394" spans="1:9" s="47" customFormat="1" ht="24.75" customHeight="1" x14ac:dyDescent="0.2">
      <c r="A394" s="11"/>
      <c r="B394" s="11"/>
      <c r="C394" s="11"/>
      <c r="D394" s="11"/>
      <c r="E394" s="53" t="s">
        <v>99</v>
      </c>
      <c r="F394" s="125">
        <f>SUM(F397:F398)</f>
        <v>449389.5</v>
      </c>
      <c r="G394" s="125">
        <f>SUM(G397:G398)</f>
        <v>454126.6</v>
      </c>
      <c r="H394" s="125">
        <f>SUM(H397:H398)</f>
        <v>452722.2</v>
      </c>
      <c r="I394" s="112">
        <f t="shared" si="22"/>
        <v>0.99690747029572824</v>
      </c>
    </row>
    <row r="395" spans="1:9" s="47" customFormat="1" ht="21.75" customHeight="1" x14ac:dyDescent="0.2">
      <c r="A395" s="11"/>
      <c r="B395" s="11"/>
      <c r="C395" s="11"/>
      <c r="D395" s="11"/>
      <c r="E395" s="83" t="s">
        <v>196</v>
      </c>
      <c r="F395" s="125">
        <f>SUM(F397:F398)</f>
        <v>449389.5</v>
      </c>
      <c r="G395" s="125">
        <f>SUM(G397:G398)</f>
        <v>454126.6</v>
      </c>
      <c r="H395" s="125">
        <f>SUM(H397:H398)</f>
        <v>452722.2</v>
      </c>
      <c r="I395" s="112">
        <f t="shared" ref="I395:I457" si="26">IF(H395=0,"       ",H395/G395)</f>
        <v>0.99690747029572824</v>
      </c>
    </row>
    <row r="396" spans="1:9" s="47" customFormat="1" ht="21.75" customHeight="1" x14ac:dyDescent="0.2">
      <c r="A396" s="11"/>
      <c r="B396" s="11"/>
      <c r="C396" s="11"/>
      <c r="D396" s="11"/>
      <c r="E396" s="44" t="s">
        <v>116</v>
      </c>
      <c r="F396" s="125"/>
      <c r="G396" s="125"/>
      <c r="H396" s="125"/>
      <c r="I396" s="115" t="str">
        <f t="shared" si="26"/>
        <v xml:space="preserve">       </v>
      </c>
    </row>
    <row r="397" spans="1:9" s="47" customFormat="1" ht="18" customHeight="1" x14ac:dyDescent="0.2">
      <c r="A397" s="11"/>
      <c r="B397" s="11"/>
      <c r="C397" s="11"/>
      <c r="D397" s="11"/>
      <c r="E397" s="41" t="s">
        <v>224</v>
      </c>
      <c r="F397" s="124">
        <v>262000</v>
      </c>
      <c r="G397" s="124">
        <v>262000</v>
      </c>
      <c r="H397" s="114">
        <v>261541.7</v>
      </c>
      <c r="I397" s="115">
        <f t="shared" si="26"/>
        <v>0.99825076335877871</v>
      </c>
    </row>
    <row r="398" spans="1:9" s="47" customFormat="1" ht="30.75" customHeight="1" x14ac:dyDescent="0.2">
      <c r="A398" s="11"/>
      <c r="B398" s="11"/>
      <c r="C398" s="11"/>
      <c r="D398" s="11"/>
      <c r="E398" s="41" t="s">
        <v>225</v>
      </c>
      <c r="F398" s="124">
        <v>187389.5</v>
      </c>
      <c r="G398" s="124">
        <v>192126.6</v>
      </c>
      <c r="H398" s="124">
        <v>191180.5</v>
      </c>
      <c r="I398" s="115">
        <f t="shared" si="26"/>
        <v>0.99507564283134142</v>
      </c>
    </row>
    <row r="399" spans="1:9" s="47" customFormat="1" ht="19.5" customHeight="1" x14ac:dyDescent="0.2">
      <c r="A399" s="11"/>
      <c r="B399" s="11"/>
      <c r="C399" s="11"/>
      <c r="D399" s="11"/>
      <c r="E399" s="53" t="s">
        <v>120</v>
      </c>
      <c r="F399" s="125">
        <f>SUM(F400)</f>
        <v>306907.3</v>
      </c>
      <c r="G399" s="125">
        <f>SUM(G400)</f>
        <v>296146.90000000002</v>
      </c>
      <c r="H399" s="125">
        <f>SUM(H400)</f>
        <v>262665.73</v>
      </c>
      <c r="I399" s="112">
        <f t="shared" si="26"/>
        <v>0.8869440470253106</v>
      </c>
    </row>
    <row r="400" spans="1:9" s="47" customFormat="1" ht="23.25" customHeight="1" x14ac:dyDescent="0.2">
      <c r="A400" s="11"/>
      <c r="B400" s="11"/>
      <c r="C400" s="11"/>
      <c r="D400" s="11"/>
      <c r="E400" s="83" t="s">
        <v>196</v>
      </c>
      <c r="F400" s="125">
        <f>SUM(F402:F403)</f>
        <v>306907.3</v>
      </c>
      <c r="G400" s="125">
        <f>SUM(G402:G403)</f>
        <v>296146.90000000002</v>
      </c>
      <c r="H400" s="125">
        <f>SUM(H402:H403)</f>
        <v>262665.73</v>
      </c>
      <c r="I400" s="112">
        <f t="shared" si="26"/>
        <v>0.8869440470253106</v>
      </c>
    </row>
    <row r="401" spans="1:9" s="47" customFormat="1" x14ac:dyDescent="0.2">
      <c r="A401" s="11"/>
      <c r="B401" s="11"/>
      <c r="C401" s="11"/>
      <c r="D401" s="11"/>
      <c r="E401" s="44" t="s">
        <v>116</v>
      </c>
      <c r="F401" s="126"/>
      <c r="G401" s="126"/>
      <c r="H401" s="126"/>
      <c r="I401" s="115" t="str">
        <f t="shared" si="26"/>
        <v xml:space="preserve">       </v>
      </c>
    </row>
    <row r="402" spans="1:9" s="47" customFormat="1" ht="33" customHeight="1" x14ac:dyDescent="0.2">
      <c r="A402" s="11"/>
      <c r="B402" s="11"/>
      <c r="C402" s="11"/>
      <c r="D402" s="11"/>
      <c r="E402" s="33" t="s">
        <v>226</v>
      </c>
      <c r="F402" s="124">
        <v>153725.79999999999</v>
      </c>
      <c r="G402" s="92">
        <v>143725.79999999999</v>
      </c>
      <c r="H402" s="114">
        <v>134101.20000000001</v>
      </c>
      <c r="I402" s="115">
        <f t="shared" si="26"/>
        <v>0.93303498745527957</v>
      </c>
    </row>
    <row r="403" spans="1:9" s="47" customFormat="1" ht="27" x14ac:dyDescent="0.2">
      <c r="A403" s="11"/>
      <c r="B403" s="11"/>
      <c r="C403" s="11"/>
      <c r="D403" s="11"/>
      <c r="E403" s="41" t="s">
        <v>227</v>
      </c>
      <c r="F403" s="124">
        <v>153181.5</v>
      </c>
      <c r="G403" s="92">
        <v>152421.1</v>
      </c>
      <c r="H403" s="114">
        <v>128564.53</v>
      </c>
      <c r="I403" s="115">
        <f t="shared" si="26"/>
        <v>0.84348249684590904</v>
      </c>
    </row>
    <row r="404" spans="1:9" s="47" customFormat="1" ht="21" customHeight="1" x14ac:dyDescent="0.2">
      <c r="A404" s="11"/>
      <c r="B404" s="11"/>
      <c r="C404" s="11"/>
      <c r="D404" s="11"/>
      <c r="E404" s="53" t="s">
        <v>122</v>
      </c>
      <c r="F404" s="125">
        <f>SUM(F405)</f>
        <v>30000</v>
      </c>
      <c r="G404" s="125">
        <f>SUM(G405)</f>
        <v>29400</v>
      </c>
      <c r="H404" s="125">
        <f>SUM(H405)</f>
        <v>21690.080000000002</v>
      </c>
      <c r="I404" s="112">
        <f t="shared" si="26"/>
        <v>0.73775782312925176</v>
      </c>
    </row>
    <row r="405" spans="1:9" s="47" customFormat="1" ht="35.25" customHeight="1" x14ac:dyDescent="0.2">
      <c r="A405" s="11"/>
      <c r="B405" s="11"/>
      <c r="C405" s="11"/>
      <c r="D405" s="11"/>
      <c r="E405" s="16" t="s">
        <v>72</v>
      </c>
      <c r="F405" s="122">
        <f>SUM(F407:F411)</f>
        <v>30000</v>
      </c>
      <c r="G405" s="122">
        <f>SUM(G407:G411)</f>
        <v>29400</v>
      </c>
      <c r="H405" s="122">
        <f>SUM(H407:H411)</f>
        <v>21690.080000000002</v>
      </c>
      <c r="I405" s="112">
        <f t="shared" si="26"/>
        <v>0.73775782312925176</v>
      </c>
    </row>
    <row r="406" spans="1:9" s="47" customFormat="1" x14ac:dyDescent="0.2">
      <c r="A406" s="11"/>
      <c r="B406" s="11"/>
      <c r="C406" s="11"/>
      <c r="D406" s="11"/>
      <c r="E406" s="44" t="s">
        <v>116</v>
      </c>
      <c r="F406" s="124"/>
      <c r="G406" s="92"/>
      <c r="H406" s="92"/>
      <c r="I406" s="115" t="str">
        <f t="shared" si="26"/>
        <v xml:space="preserve">       </v>
      </c>
    </row>
    <row r="407" spans="1:9" s="47" customFormat="1" ht="46.5" customHeight="1" x14ac:dyDescent="0.2">
      <c r="A407" s="11"/>
      <c r="B407" s="11"/>
      <c r="C407" s="11"/>
      <c r="D407" s="11"/>
      <c r="E407" s="41" t="s">
        <v>288</v>
      </c>
      <c r="F407" s="124">
        <v>15000</v>
      </c>
      <c r="G407" s="92"/>
      <c r="H407" s="92"/>
      <c r="I407" s="115" t="str">
        <f t="shared" si="26"/>
        <v xml:space="preserve">       </v>
      </c>
    </row>
    <row r="408" spans="1:9" s="47" customFormat="1" ht="40.5" x14ac:dyDescent="0.2">
      <c r="A408" s="11"/>
      <c r="B408" s="11"/>
      <c r="C408" s="11"/>
      <c r="D408" s="11"/>
      <c r="E408" s="41" t="s">
        <v>289</v>
      </c>
      <c r="F408" s="124">
        <v>15000</v>
      </c>
      <c r="G408" s="92">
        <v>14077</v>
      </c>
      <c r="H408" s="92">
        <v>6670</v>
      </c>
      <c r="I408" s="115">
        <f t="shared" si="26"/>
        <v>0.47382254741777369</v>
      </c>
    </row>
    <row r="409" spans="1:9" s="47" customFormat="1" ht="33" customHeight="1" x14ac:dyDescent="0.2">
      <c r="A409" s="11"/>
      <c r="B409" s="11"/>
      <c r="C409" s="11"/>
      <c r="D409" s="11"/>
      <c r="E409" s="41" t="s">
        <v>343</v>
      </c>
      <c r="F409" s="124"/>
      <c r="G409" s="92">
        <v>323</v>
      </c>
      <c r="H409" s="92">
        <v>322.08</v>
      </c>
      <c r="I409" s="115">
        <f t="shared" si="26"/>
        <v>0.99715170278637766</v>
      </c>
    </row>
    <row r="410" spans="1:9" s="47" customFormat="1" ht="50.25" customHeight="1" x14ac:dyDescent="0.2">
      <c r="A410" s="11"/>
      <c r="B410" s="11"/>
      <c r="C410" s="11"/>
      <c r="D410" s="11"/>
      <c r="E410" s="41" t="s">
        <v>345</v>
      </c>
      <c r="F410" s="124"/>
      <c r="G410" s="92">
        <v>14800</v>
      </c>
      <c r="H410" s="92">
        <v>14500</v>
      </c>
      <c r="I410" s="115">
        <f t="shared" si="26"/>
        <v>0.97972972972972971</v>
      </c>
    </row>
    <row r="411" spans="1:9" s="47" customFormat="1" ht="27" x14ac:dyDescent="0.2">
      <c r="A411" s="11"/>
      <c r="B411" s="11"/>
      <c r="C411" s="11"/>
      <c r="D411" s="11"/>
      <c r="E411" s="41" t="s">
        <v>344</v>
      </c>
      <c r="F411" s="124"/>
      <c r="G411" s="92">
        <v>200</v>
      </c>
      <c r="H411" s="92">
        <v>198</v>
      </c>
      <c r="I411" s="115">
        <f t="shared" si="26"/>
        <v>0.99</v>
      </c>
    </row>
    <row r="412" spans="1:9" s="47" customFormat="1" ht="18" customHeight="1" x14ac:dyDescent="0.2">
      <c r="A412" s="11"/>
      <c r="B412" s="11"/>
      <c r="C412" s="11"/>
      <c r="D412" s="11"/>
      <c r="E412" s="53" t="s">
        <v>102</v>
      </c>
      <c r="F412" s="125">
        <f>SUM(F413)</f>
        <v>500000</v>
      </c>
      <c r="G412" s="125">
        <f>SUM(G413)</f>
        <v>500000</v>
      </c>
      <c r="H412" s="125">
        <f>SUM(H413)</f>
        <v>499999.98</v>
      </c>
      <c r="I412" s="112">
        <f t="shared" si="26"/>
        <v>0.99999995999999991</v>
      </c>
    </row>
    <row r="413" spans="1:9" s="47" customFormat="1" ht="30.75" customHeight="1" x14ac:dyDescent="0.2">
      <c r="A413" s="11"/>
      <c r="B413" s="11"/>
      <c r="C413" s="11"/>
      <c r="D413" s="11"/>
      <c r="E413" s="83" t="s">
        <v>196</v>
      </c>
      <c r="F413" s="125">
        <f>SUM(F414:F414)</f>
        <v>500000</v>
      </c>
      <c r="G413" s="125">
        <f>SUM(G414:G414)</f>
        <v>500000</v>
      </c>
      <c r="H413" s="125">
        <f>SUM(H414:H414)</f>
        <v>499999.98</v>
      </c>
      <c r="I413" s="112">
        <f t="shared" si="26"/>
        <v>0.99999995999999991</v>
      </c>
    </row>
    <row r="414" spans="1:9" s="47" customFormat="1" ht="37.5" customHeight="1" x14ac:dyDescent="0.2">
      <c r="A414" s="11"/>
      <c r="B414" s="11"/>
      <c r="C414" s="11"/>
      <c r="D414" s="11"/>
      <c r="E414" s="41" t="s">
        <v>228</v>
      </c>
      <c r="F414" s="124">
        <v>500000</v>
      </c>
      <c r="G414" s="124">
        <v>500000</v>
      </c>
      <c r="H414" s="92">
        <v>499999.98</v>
      </c>
      <c r="I414" s="115">
        <f t="shared" si="26"/>
        <v>0.99999995999999991</v>
      </c>
    </row>
    <row r="415" spans="1:9" s="47" customFormat="1" ht="21.75" customHeight="1" x14ac:dyDescent="0.2">
      <c r="A415" s="11"/>
      <c r="B415" s="11"/>
      <c r="C415" s="11"/>
      <c r="D415" s="11"/>
      <c r="E415" s="53" t="s">
        <v>107</v>
      </c>
      <c r="F415" s="125">
        <f>SUM(F416)</f>
        <v>55865.4</v>
      </c>
      <c r="G415" s="125">
        <f>SUM(G416)</f>
        <v>44395.4</v>
      </c>
      <c r="H415" s="125">
        <f>SUM(H416)</f>
        <v>44394.93</v>
      </c>
      <c r="I415" s="112">
        <f t="shared" si="26"/>
        <v>0.99998941331759594</v>
      </c>
    </row>
    <row r="416" spans="1:9" s="47" customFormat="1" ht="28.5" x14ac:dyDescent="0.2">
      <c r="A416" s="11"/>
      <c r="B416" s="11"/>
      <c r="C416" s="11"/>
      <c r="D416" s="11"/>
      <c r="E416" s="83" t="s">
        <v>196</v>
      </c>
      <c r="F416" s="125">
        <f>SUM(F418:F418)</f>
        <v>55865.4</v>
      </c>
      <c r="G416" s="125">
        <f>SUM(G418:G418)</f>
        <v>44395.4</v>
      </c>
      <c r="H416" s="125">
        <f>SUM(H418:H418)</f>
        <v>44394.93</v>
      </c>
      <c r="I416" s="112">
        <f t="shared" si="26"/>
        <v>0.99998941331759594</v>
      </c>
    </row>
    <row r="417" spans="1:9" s="47" customFormat="1" ht="11.25" customHeight="1" x14ac:dyDescent="0.2">
      <c r="A417" s="11"/>
      <c r="B417" s="11"/>
      <c r="C417" s="11"/>
      <c r="D417" s="11"/>
      <c r="E417" s="44" t="s">
        <v>116</v>
      </c>
      <c r="F417" s="125"/>
      <c r="G417" s="125"/>
      <c r="H417" s="125"/>
      <c r="I417" s="115" t="str">
        <f t="shared" si="26"/>
        <v xml:space="preserve">       </v>
      </c>
    </row>
    <row r="418" spans="1:9" s="47" customFormat="1" ht="32.25" customHeight="1" x14ac:dyDescent="0.2">
      <c r="A418" s="11"/>
      <c r="B418" s="11"/>
      <c r="C418" s="11"/>
      <c r="D418" s="11"/>
      <c r="E418" s="33" t="s">
        <v>229</v>
      </c>
      <c r="F418" s="124">
        <v>55865.4</v>
      </c>
      <c r="G418" s="92">
        <v>44395.4</v>
      </c>
      <c r="H418" s="114">
        <v>44394.93</v>
      </c>
      <c r="I418" s="115">
        <f t="shared" si="26"/>
        <v>0.99998941331759594</v>
      </c>
    </row>
    <row r="419" spans="1:9" s="47" customFormat="1" ht="19.5" customHeight="1" x14ac:dyDescent="0.2">
      <c r="A419" s="11"/>
      <c r="B419" s="11"/>
      <c r="C419" s="11"/>
      <c r="D419" s="11"/>
      <c r="E419" s="53" t="s">
        <v>121</v>
      </c>
      <c r="F419" s="125">
        <f>SUM(F420,)</f>
        <v>337060.4</v>
      </c>
      <c r="G419" s="125">
        <f>SUM(G420,)</f>
        <v>37000</v>
      </c>
      <c r="H419" s="125">
        <f>SUM(H420,)</f>
        <v>36999.800000000003</v>
      </c>
      <c r="I419" s="112">
        <f t="shared" si="26"/>
        <v>0.99999459459459472</v>
      </c>
    </row>
    <row r="420" spans="1:9" s="47" customFormat="1" ht="28.5" x14ac:dyDescent="0.2">
      <c r="A420" s="11"/>
      <c r="B420" s="11"/>
      <c r="C420" s="11"/>
      <c r="D420" s="11"/>
      <c r="E420" s="83" t="s">
        <v>196</v>
      </c>
      <c r="F420" s="125">
        <f>SUM(F421)</f>
        <v>337060.4</v>
      </c>
      <c r="G420" s="125">
        <f>SUM(G421)</f>
        <v>37000</v>
      </c>
      <c r="H420" s="125">
        <f>SUM(H421)</f>
        <v>36999.800000000003</v>
      </c>
      <c r="I420" s="112">
        <f t="shared" si="26"/>
        <v>0.99999459459459472</v>
      </c>
    </row>
    <row r="421" spans="1:9" s="47" customFormat="1" ht="34.5" customHeight="1" x14ac:dyDescent="0.2">
      <c r="A421" s="11"/>
      <c r="B421" s="11"/>
      <c r="C421" s="11"/>
      <c r="D421" s="11"/>
      <c r="E421" s="41" t="s">
        <v>230</v>
      </c>
      <c r="F421" s="124">
        <v>337060.4</v>
      </c>
      <c r="G421" s="92">
        <v>37000</v>
      </c>
      <c r="H421" s="114">
        <v>36999.800000000003</v>
      </c>
      <c r="I421" s="115">
        <f t="shared" si="26"/>
        <v>0.99999459459459472</v>
      </c>
    </row>
    <row r="422" spans="1:9" s="47" customFormat="1" ht="33" customHeight="1" x14ac:dyDescent="0.2">
      <c r="A422" s="11" t="s">
        <v>86</v>
      </c>
      <c r="B422" s="11" t="s">
        <v>65</v>
      </c>
      <c r="C422" s="11" t="s">
        <v>64</v>
      </c>
      <c r="D422" s="20" t="s">
        <v>77</v>
      </c>
      <c r="E422" s="23" t="s">
        <v>125</v>
      </c>
      <c r="F422" s="108">
        <f>SUM(F425)</f>
        <v>261057.1</v>
      </c>
      <c r="G422" s="108">
        <f>SUM(G425)</f>
        <v>274873.8</v>
      </c>
      <c r="H422" s="108">
        <f>SUM(H425)</f>
        <v>274873.7</v>
      </c>
      <c r="I422" s="112">
        <f t="shared" si="26"/>
        <v>0.99999963619668375</v>
      </c>
    </row>
    <row r="423" spans="1:9" s="47" customFormat="1" ht="35.25" customHeight="1" x14ac:dyDescent="0.2">
      <c r="A423" s="11"/>
      <c r="B423" s="11"/>
      <c r="C423" s="11"/>
      <c r="D423" s="20"/>
      <c r="E423" s="55" t="s">
        <v>62</v>
      </c>
      <c r="F423" s="113">
        <f>SUM(F426,)</f>
        <v>261057.1</v>
      </c>
      <c r="G423" s="114">
        <f>SUM(G426,)</f>
        <v>274873.8</v>
      </c>
      <c r="H423" s="114">
        <f>SUM(H426,)</f>
        <v>274873.7</v>
      </c>
      <c r="I423" s="115">
        <f t="shared" si="26"/>
        <v>0.99999963619668375</v>
      </c>
    </row>
    <row r="424" spans="1:9" s="47" customFormat="1" x14ac:dyDescent="0.2">
      <c r="A424" s="11"/>
      <c r="B424" s="11"/>
      <c r="C424" s="11"/>
      <c r="D424" s="11"/>
      <c r="E424" s="44" t="s">
        <v>116</v>
      </c>
      <c r="F424" s="113"/>
      <c r="G424" s="114"/>
      <c r="H424" s="114"/>
      <c r="I424" s="115" t="str">
        <f t="shared" si="26"/>
        <v xml:space="preserve">       </v>
      </c>
    </row>
    <row r="425" spans="1:9" s="47" customFormat="1" x14ac:dyDescent="0.2">
      <c r="A425" s="11"/>
      <c r="B425" s="11"/>
      <c r="C425" s="11"/>
      <c r="D425" s="11"/>
      <c r="E425" s="60" t="s">
        <v>122</v>
      </c>
      <c r="F425" s="113">
        <f>SUM(F426:F426)</f>
        <v>261057.1</v>
      </c>
      <c r="G425" s="114">
        <f>SUM(G426:G426)</f>
        <v>274873.8</v>
      </c>
      <c r="H425" s="114">
        <f>SUM(H426:H426)</f>
        <v>274873.7</v>
      </c>
      <c r="I425" s="115">
        <f t="shared" si="26"/>
        <v>0.99999963619668375</v>
      </c>
    </row>
    <row r="426" spans="1:9" s="47" customFormat="1" ht="40.5" customHeight="1" x14ac:dyDescent="0.2">
      <c r="A426" s="11"/>
      <c r="B426" s="11"/>
      <c r="C426" s="11"/>
      <c r="D426" s="11"/>
      <c r="E426" s="33" t="s">
        <v>231</v>
      </c>
      <c r="F426" s="113">
        <v>261057.1</v>
      </c>
      <c r="G426" s="114">
        <v>274873.8</v>
      </c>
      <c r="H426" s="114">
        <v>274873.7</v>
      </c>
      <c r="I426" s="115">
        <f t="shared" si="26"/>
        <v>0.99999963619668375</v>
      </c>
    </row>
    <row r="427" spans="1:9" s="47" customFormat="1" x14ac:dyDescent="0.2">
      <c r="A427" s="11" t="s">
        <v>86</v>
      </c>
      <c r="B427" s="11" t="s">
        <v>65</v>
      </c>
      <c r="C427" s="11" t="s">
        <v>64</v>
      </c>
      <c r="D427" s="20" t="s">
        <v>81</v>
      </c>
      <c r="E427" s="34" t="s">
        <v>168</v>
      </c>
      <c r="F427" s="108">
        <f t="shared" ref="F427:H428" si="27">SUM(F430)</f>
        <v>219812.9</v>
      </c>
      <c r="G427" s="108">
        <f t="shared" si="27"/>
        <v>202019.5</v>
      </c>
      <c r="H427" s="108">
        <f t="shared" si="27"/>
        <v>174318.9</v>
      </c>
      <c r="I427" s="112">
        <f t="shared" si="26"/>
        <v>0.86288155351339846</v>
      </c>
    </row>
    <row r="428" spans="1:9" s="47" customFormat="1" ht="20.25" customHeight="1" x14ac:dyDescent="0.2">
      <c r="A428" s="11"/>
      <c r="B428" s="11"/>
      <c r="C428" s="11"/>
      <c r="D428" s="11"/>
      <c r="E428" s="55" t="s">
        <v>61</v>
      </c>
      <c r="F428" s="113">
        <f t="shared" si="27"/>
        <v>219812.9</v>
      </c>
      <c r="G428" s="113">
        <f t="shared" si="27"/>
        <v>202019.5</v>
      </c>
      <c r="H428" s="113">
        <f t="shared" si="27"/>
        <v>174318.9</v>
      </c>
      <c r="I428" s="115">
        <f t="shared" si="26"/>
        <v>0.86288155351339846</v>
      </c>
    </row>
    <row r="429" spans="1:9" s="47" customFormat="1" x14ac:dyDescent="0.2">
      <c r="A429" s="11"/>
      <c r="B429" s="11"/>
      <c r="C429" s="11"/>
      <c r="D429" s="11"/>
      <c r="E429" s="44" t="s">
        <v>116</v>
      </c>
      <c r="F429" s="127">
        <f>SUM(F428:F428)-F427</f>
        <v>0</v>
      </c>
      <c r="G429" s="128">
        <f>SUM(G428:G428)-G427</f>
        <v>0</v>
      </c>
      <c r="H429" s="128">
        <f>SUM(H428:H428)-H427</f>
        <v>0</v>
      </c>
      <c r="I429" s="115" t="str">
        <f t="shared" si="26"/>
        <v xml:space="preserve">       </v>
      </c>
    </row>
    <row r="430" spans="1:9" s="47" customFormat="1" x14ac:dyDescent="0.2">
      <c r="A430" s="11"/>
      <c r="B430" s="11"/>
      <c r="C430" s="11"/>
      <c r="D430" s="11"/>
      <c r="E430" s="136" t="s">
        <v>122</v>
      </c>
      <c r="F430" s="127">
        <f>SUM(F431)</f>
        <v>219812.9</v>
      </c>
      <c r="G430" s="127">
        <f>SUM(G431)</f>
        <v>202019.5</v>
      </c>
      <c r="H430" s="127">
        <f>SUM(H431)</f>
        <v>174318.9</v>
      </c>
      <c r="I430" s="115">
        <f t="shared" si="26"/>
        <v>0.86288155351339846</v>
      </c>
    </row>
    <row r="431" spans="1:9" s="47" customFormat="1" ht="34.5" customHeight="1" x14ac:dyDescent="0.2">
      <c r="A431" s="11"/>
      <c r="B431" s="11"/>
      <c r="C431" s="11"/>
      <c r="D431" s="11"/>
      <c r="E431" s="33" t="s">
        <v>232</v>
      </c>
      <c r="F431" s="127">
        <v>219812.9</v>
      </c>
      <c r="G431" s="128">
        <v>202019.5</v>
      </c>
      <c r="H431" s="128">
        <v>174318.9</v>
      </c>
      <c r="I431" s="115">
        <f t="shared" si="26"/>
        <v>0.86288155351339846</v>
      </c>
    </row>
    <row r="432" spans="1:9" s="47" customFormat="1" x14ac:dyDescent="0.2">
      <c r="A432" s="11" t="s">
        <v>86</v>
      </c>
      <c r="B432" s="11" t="s">
        <v>65</v>
      </c>
      <c r="C432" s="11" t="s">
        <v>64</v>
      </c>
      <c r="D432" s="11" t="s">
        <v>65</v>
      </c>
      <c r="E432" s="34" t="s">
        <v>126</v>
      </c>
      <c r="F432" s="108">
        <f t="shared" ref="F432:H433" si="28">SUM(F435,F437,F439)</f>
        <v>450336.19999999995</v>
      </c>
      <c r="G432" s="108">
        <f t="shared" si="28"/>
        <v>678336.2</v>
      </c>
      <c r="H432" s="108">
        <f t="shared" si="28"/>
        <v>666075.23</v>
      </c>
      <c r="I432" s="112">
        <f t="shared" si="26"/>
        <v>0.98192493633687838</v>
      </c>
    </row>
    <row r="433" spans="1:9" s="46" customFormat="1" ht="24" customHeight="1" x14ac:dyDescent="0.2">
      <c r="A433" s="13"/>
      <c r="B433" s="13"/>
      <c r="C433" s="13"/>
      <c r="D433" s="13"/>
      <c r="E433" s="55" t="s">
        <v>61</v>
      </c>
      <c r="F433" s="113">
        <f t="shared" si="28"/>
        <v>450336.19999999995</v>
      </c>
      <c r="G433" s="113">
        <f t="shared" si="28"/>
        <v>678336.2</v>
      </c>
      <c r="H433" s="113">
        <f t="shared" si="28"/>
        <v>666075.23</v>
      </c>
      <c r="I433" s="115">
        <f t="shared" si="26"/>
        <v>0.98192493633687838</v>
      </c>
    </row>
    <row r="434" spans="1:9" s="47" customFormat="1" x14ac:dyDescent="0.2">
      <c r="A434" s="11"/>
      <c r="B434" s="11"/>
      <c r="C434" s="11"/>
      <c r="D434" s="11"/>
      <c r="E434" s="14" t="s">
        <v>95</v>
      </c>
      <c r="F434" s="113"/>
      <c r="G434" s="114"/>
      <c r="H434" s="114"/>
      <c r="I434" s="115" t="str">
        <f t="shared" si="26"/>
        <v xml:space="preserve">       </v>
      </c>
    </row>
    <row r="435" spans="1:9" s="47" customFormat="1" x14ac:dyDescent="0.2">
      <c r="A435" s="11"/>
      <c r="B435" s="11"/>
      <c r="C435" s="11"/>
      <c r="D435" s="11"/>
      <c r="E435" s="14" t="s">
        <v>120</v>
      </c>
      <c r="F435" s="113">
        <f>SUM(F436:F436)</f>
        <v>0</v>
      </c>
      <c r="G435" s="114">
        <f>SUM(G436:G436)</f>
        <v>228000</v>
      </c>
      <c r="H435" s="114">
        <f>SUM(H436:H436)</f>
        <v>226648.3</v>
      </c>
      <c r="I435" s="115">
        <f t="shared" si="26"/>
        <v>0.99407149122807015</v>
      </c>
    </row>
    <row r="436" spans="1:9" s="46" customFormat="1" ht="14.25" customHeight="1" x14ac:dyDescent="0.2">
      <c r="A436" s="11"/>
      <c r="B436" s="11"/>
      <c r="C436" s="11"/>
      <c r="D436" s="11"/>
      <c r="E436" s="18" t="s">
        <v>25</v>
      </c>
      <c r="F436" s="113"/>
      <c r="G436" s="114">
        <v>228000</v>
      </c>
      <c r="H436" s="114">
        <v>226648.3</v>
      </c>
      <c r="I436" s="115">
        <f t="shared" si="26"/>
        <v>0.99407149122807015</v>
      </c>
    </row>
    <row r="437" spans="1:9" s="46" customFormat="1" ht="14.25" customHeight="1" x14ac:dyDescent="0.2">
      <c r="A437" s="11"/>
      <c r="B437" s="11"/>
      <c r="C437" s="11"/>
      <c r="D437" s="11"/>
      <c r="E437" s="69" t="s">
        <v>102</v>
      </c>
      <c r="F437" s="113">
        <f>SUM(F438:F438)</f>
        <v>98828.1</v>
      </c>
      <c r="G437" s="114">
        <f>SUM(G438:G438)</f>
        <v>98828.1</v>
      </c>
      <c r="H437" s="114">
        <f>SUM(H438:H438)</f>
        <v>87918.83</v>
      </c>
      <c r="I437" s="115">
        <f t="shared" si="26"/>
        <v>0.88961368274812525</v>
      </c>
    </row>
    <row r="438" spans="1:9" s="46" customFormat="1" ht="33.75" customHeight="1" x14ac:dyDescent="0.2">
      <c r="A438" s="11"/>
      <c r="B438" s="11"/>
      <c r="C438" s="11"/>
      <c r="D438" s="11"/>
      <c r="E438" s="33" t="s">
        <v>233</v>
      </c>
      <c r="F438" s="113">
        <v>98828.1</v>
      </c>
      <c r="G438" s="113">
        <v>98828.1</v>
      </c>
      <c r="H438" s="114">
        <v>87918.83</v>
      </c>
      <c r="I438" s="115">
        <f t="shared" si="26"/>
        <v>0.88961368274812525</v>
      </c>
    </row>
    <row r="439" spans="1:9" s="47" customFormat="1" x14ac:dyDescent="0.2">
      <c r="A439" s="11"/>
      <c r="B439" s="11"/>
      <c r="C439" s="11"/>
      <c r="D439" s="11"/>
      <c r="E439" s="14" t="s">
        <v>107</v>
      </c>
      <c r="F439" s="113">
        <f>SUM(F440:F440)</f>
        <v>351508.1</v>
      </c>
      <c r="G439" s="114">
        <f>SUM(G440:G440)</f>
        <v>351508.1</v>
      </c>
      <c r="H439" s="114">
        <f>SUM(H440:H440)</f>
        <v>351508.1</v>
      </c>
      <c r="I439" s="115">
        <f t="shared" si="26"/>
        <v>1</v>
      </c>
    </row>
    <row r="440" spans="1:9" s="47" customFormat="1" ht="14.25" customHeight="1" x14ac:dyDescent="0.2">
      <c r="A440" s="11"/>
      <c r="B440" s="11"/>
      <c r="C440" s="11"/>
      <c r="D440" s="11"/>
      <c r="E440" s="18" t="s">
        <v>167</v>
      </c>
      <c r="F440" s="113">
        <v>351508.1</v>
      </c>
      <c r="G440" s="113">
        <v>351508.1</v>
      </c>
      <c r="H440" s="113">
        <v>351508.1</v>
      </c>
      <c r="I440" s="115">
        <f t="shared" si="26"/>
        <v>1</v>
      </c>
    </row>
    <row r="441" spans="1:9" s="47" customFormat="1" ht="22.5" customHeight="1" x14ac:dyDescent="0.2">
      <c r="A441" s="11" t="s">
        <v>86</v>
      </c>
      <c r="B441" s="11" t="s">
        <v>65</v>
      </c>
      <c r="C441" s="11" t="s">
        <v>64</v>
      </c>
      <c r="D441" s="11" t="s">
        <v>290</v>
      </c>
      <c r="E441" s="16" t="s">
        <v>127</v>
      </c>
      <c r="F441" s="108">
        <f>SUM(F442)</f>
        <v>99663.8</v>
      </c>
      <c r="G441" s="108">
        <f>SUM(G442)</f>
        <v>99663.8</v>
      </c>
      <c r="H441" s="108">
        <f>SUM(H442)</f>
        <v>99275.28</v>
      </c>
      <c r="I441" s="112">
        <f t="shared" si="26"/>
        <v>0.99610169389487457</v>
      </c>
    </row>
    <row r="442" spans="1:9" s="47" customFormat="1" x14ac:dyDescent="0.2">
      <c r="A442" s="11"/>
      <c r="B442" s="11"/>
      <c r="C442" s="11"/>
      <c r="D442" s="11"/>
      <c r="E442" s="14" t="s">
        <v>118</v>
      </c>
      <c r="F442" s="113">
        <f>SUM(F444)</f>
        <v>99663.8</v>
      </c>
      <c r="G442" s="113">
        <f>SUM(G444)</f>
        <v>99663.8</v>
      </c>
      <c r="H442" s="113">
        <f>SUM(H444)</f>
        <v>99275.28</v>
      </c>
      <c r="I442" s="115">
        <f t="shared" si="26"/>
        <v>0.99610169389487457</v>
      </c>
    </row>
    <row r="443" spans="1:9" s="46" customFormat="1" x14ac:dyDescent="0.2">
      <c r="A443" s="11"/>
      <c r="B443" s="11"/>
      <c r="C443" s="11"/>
      <c r="D443" s="11"/>
      <c r="E443" s="55" t="s">
        <v>62</v>
      </c>
      <c r="F443" s="113">
        <f>SUM(F444:F444)</f>
        <v>99663.8</v>
      </c>
      <c r="G443" s="114">
        <f>SUM(G444:G444)</f>
        <v>99663.8</v>
      </c>
      <c r="H443" s="114">
        <f>SUM(H444:H444)</f>
        <v>99275.28</v>
      </c>
      <c r="I443" s="115">
        <f t="shared" si="26"/>
        <v>0.99610169389487457</v>
      </c>
    </row>
    <row r="444" spans="1:9" s="47" customFormat="1" ht="41.25" customHeight="1" x14ac:dyDescent="0.2">
      <c r="A444" s="11"/>
      <c r="B444" s="11"/>
      <c r="C444" s="11"/>
      <c r="D444" s="11"/>
      <c r="E444" s="17" t="s">
        <v>190</v>
      </c>
      <c r="F444" s="113">
        <v>99663.8</v>
      </c>
      <c r="G444" s="113">
        <v>99663.8</v>
      </c>
      <c r="H444" s="114">
        <v>99275.28</v>
      </c>
      <c r="I444" s="115">
        <f t="shared" si="26"/>
        <v>0.99610169389487457</v>
      </c>
    </row>
    <row r="445" spans="1:9" s="46" customFormat="1" x14ac:dyDescent="0.2">
      <c r="A445" s="11" t="s">
        <v>69</v>
      </c>
      <c r="B445" s="11" t="s">
        <v>64</v>
      </c>
      <c r="C445" s="11" t="s">
        <v>64</v>
      </c>
      <c r="D445" s="11" t="s">
        <v>64</v>
      </c>
      <c r="E445" s="15" t="s">
        <v>70</v>
      </c>
      <c r="F445" s="108">
        <f>SUM(F446:F449)</f>
        <v>0</v>
      </c>
      <c r="G445" s="90">
        <f>SUM(G446:G449)</f>
        <v>954941.2</v>
      </c>
      <c r="H445" s="90">
        <f>SUM(H446:H449)</f>
        <v>938858.56</v>
      </c>
      <c r="I445" s="112">
        <f t="shared" si="26"/>
        <v>0.98315850232454116</v>
      </c>
    </row>
    <row r="446" spans="1:9" s="46" customFormat="1" ht="21" customHeight="1" x14ac:dyDescent="0.2">
      <c r="A446" s="13"/>
      <c r="B446" s="13"/>
      <c r="C446" s="13"/>
      <c r="D446" s="13"/>
      <c r="E446" s="55" t="s">
        <v>62</v>
      </c>
      <c r="F446" s="113"/>
      <c r="G446" s="114">
        <v>113077</v>
      </c>
      <c r="H446" s="114">
        <v>111950.64</v>
      </c>
      <c r="I446" s="115">
        <f t="shared" si="26"/>
        <v>0.99003899997346945</v>
      </c>
    </row>
    <row r="447" spans="1:9" s="46" customFormat="1" ht="21" customHeight="1" x14ac:dyDescent="0.2">
      <c r="A447" s="13"/>
      <c r="B447" s="13"/>
      <c r="C447" s="13"/>
      <c r="D447" s="13"/>
      <c r="E447" s="55" t="s">
        <v>61</v>
      </c>
      <c r="F447" s="113"/>
      <c r="G447" s="114">
        <v>51900</v>
      </c>
      <c r="H447" s="114">
        <v>51900</v>
      </c>
      <c r="I447" s="115">
        <f t="shared" si="26"/>
        <v>1</v>
      </c>
    </row>
    <row r="448" spans="1:9" s="46" customFormat="1" ht="30.75" customHeight="1" x14ac:dyDescent="0.2">
      <c r="A448" s="13"/>
      <c r="B448" s="13"/>
      <c r="C448" s="13"/>
      <c r="D448" s="13"/>
      <c r="E448" s="17" t="s">
        <v>72</v>
      </c>
      <c r="F448" s="113"/>
      <c r="G448" s="114">
        <v>25840.2</v>
      </c>
      <c r="H448" s="114">
        <v>23487.32</v>
      </c>
      <c r="I448" s="115">
        <f t="shared" si="26"/>
        <v>0.90894497720605871</v>
      </c>
    </row>
    <row r="449" spans="1:9" s="46" customFormat="1" ht="21.75" customHeight="1" x14ac:dyDescent="0.2">
      <c r="A449" s="13"/>
      <c r="B449" s="13"/>
      <c r="C449" s="13"/>
      <c r="D449" s="13"/>
      <c r="E449" s="55" t="s">
        <v>63</v>
      </c>
      <c r="F449" s="113"/>
      <c r="G449" s="114">
        <v>764124</v>
      </c>
      <c r="H449" s="114">
        <v>751520.6</v>
      </c>
      <c r="I449" s="115">
        <f t="shared" si="26"/>
        <v>0.98350608016499941</v>
      </c>
    </row>
    <row r="450" spans="1:9" s="78" customFormat="1" ht="26.25" customHeight="1" x14ac:dyDescent="0.2">
      <c r="A450" s="76"/>
      <c r="B450" s="76"/>
      <c r="C450" s="76"/>
      <c r="D450" s="76"/>
      <c r="E450" s="77" t="s">
        <v>152</v>
      </c>
      <c r="F450" s="109">
        <f>SUM(F456,F458,F463,F465)</f>
        <v>351183</v>
      </c>
      <c r="G450" s="109">
        <f>SUM(G456,G458,G463,G465)</f>
        <v>6593929.3999999994</v>
      </c>
      <c r="H450" s="109">
        <f>SUM(H456,H458,H463,H465)</f>
        <v>6591643.5899999999</v>
      </c>
      <c r="I450" s="111">
        <f t="shared" si="26"/>
        <v>0.99965334630364722</v>
      </c>
    </row>
    <row r="451" spans="1:9" s="47" customFormat="1" ht="20.25" customHeight="1" x14ac:dyDescent="0.2">
      <c r="A451" s="11"/>
      <c r="B451" s="11"/>
      <c r="C451" s="11"/>
      <c r="D451" s="11"/>
      <c r="E451" s="56" t="s">
        <v>63</v>
      </c>
      <c r="F451" s="108">
        <f>SUM(F457,F459,F464)</f>
        <v>351183</v>
      </c>
      <c r="G451" s="108">
        <f>SUM(G457,G459,G464)</f>
        <v>1209148.1000000001</v>
      </c>
      <c r="H451" s="108">
        <f>SUM(H457,H459,H464)</f>
        <v>1207716.49</v>
      </c>
      <c r="I451" s="112">
        <f t="shared" si="26"/>
        <v>0.99881601765739025</v>
      </c>
    </row>
    <row r="452" spans="1:9" s="47" customFormat="1" ht="31.5" customHeight="1" x14ac:dyDescent="0.2">
      <c r="A452" s="11"/>
      <c r="B452" s="11"/>
      <c r="C452" s="11"/>
      <c r="D452" s="11"/>
      <c r="E452" s="56" t="s">
        <v>62</v>
      </c>
      <c r="F452" s="108">
        <f>SUM(F461)</f>
        <v>0</v>
      </c>
      <c r="G452" s="108">
        <f>SUM(G461)</f>
        <v>136500.1</v>
      </c>
      <c r="H452" s="108">
        <f>SUM(H461)</f>
        <v>136500.07999999999</v>
      </c>
      <c r="I452" s="112">
        <f t="shared" si="26"/>
        <v>0.99999985347996068</v>
      </c>
    </row>
    <row r="453" spans="1:9" s="47" customFormat="1" ht="20.25" customHeight="1" x14ac:dyDescent="0.2">
      <c r="A453" s="11"/>
      <c r="B453" s="11"/>
      <c r="C453" s="11"/>
      <c r="D453" s="11"/>
      <c r="E453" s="56" t="s">
        <v>61</v>
      </c>
      <c r="F453" s="108">
        <f>SUM(F460)+F466</f>
        <v>0</v>
      </c>
      <c r="G453" s="108">
        <f>SUM(G460)+G466</f>
        <v>5210283.7</v>
      </c>
      <c r="H453" s="108">
        <f>SUM(H460)+H466</f>
        <v>5209429.5199999996</v>
      </c>
      <c r="I453" s="112">
        <f t="shared" si="26"/>
        <v>0.99983605883111493</v>
      </c>
    </row>
    <row r="454" spans="1:9" s="47" customFormat="1" ht="42.75" customHeight="1" x14ac:dyDescent="0.2">
      <c r="A454" s="11"/>
      <c r="B454" s="11"/>
      <c r="C454" s="11"/>
      <c r="D454" s="11"/>
      <c r="E454" s="16" t="s">
        <v>72</v>
      </c>
      <c r="F454" s="108">
        <f>SUM(F462)</f>
        <v>0</v>
      </c>
      <c r="G454" s="108">
        <f>SUM(G462)</f>
        <v>37997.5</v>
      </c>
      <c r="H454" s="108">
        <f>SUM(H462)</f>
        <v>37997.5</v>
      </c>
      <c r="I454" s="112">
        <f t="shared" si="26"/>
        <v>1</v>
      </c>
    </row>
    <row r="455" spans="1:9" s="47" customFormat="1" ht="18" customHeight="1" x14ac:dyDescent="0.2">
      <c r="A455" s="11"/>
      <c r="B455" s="11"/>
      <c r="C455" s="11"/>
      <c r="D455" s="11"/>
      <c r="E455" s="68" t="s">
        <v>95</v>
      </c>
      <c r="F455" s="108"/>
      <c r="G455" s="108"/>
      <c r="H455" s="108"/>
      <c r="I455" s="115" t="str">
        <f t="shared" si="26"/>
        <v xml:space="preserve">       </v>
      </c>
    </row>
    <row r="456" spans="1:9" s="46" customFormat="1" ht="71.25" x14ac:dyDescent="0.2">
      <c r="A456" s="11" t="s">
        <v>64</v>
      </c>
      <c r="B456" s="11" t="s">
        <v>64</v>
      </c>
      <c r="C456" s="11" t="s">
        <v>91</v>
      </c>
      <c r="D456" s="11" t="s">
        <v>67</v>
      </c>
      <c r="E456" s="15" t="s">
        <v>112</v>
      </c>
      <c r="F456" s="108">
        <f>SUM(F457:F457)</f>
        <v>350000</v>
      </c>
      <c r="G456" s="90">
        <f>SUM(G457:G457)</f>
        <v>745771.1</v>
      </c>
      <c r="H456" s="90">
        <f>SUM(H457:H457)</f>
        <v>745522.61</v>
      </c>
      <c r="I456" s="112">
        <f t="shared" si="26"/>
        <v>0.99966680124772866</v>
      </c>
    </row>
    <row r="457" spans="1:9" s="46" customFormat="1" x14ac:dyDescent="0.2">
      <c r="A457" s="35"/>
      <c r="B457" s="35"/>
      <c r="C457" s="35"/>
      <c r="D457" s="35"/>
      <c r="E457" s="55" t="s">
        <v>63</v>
      </c>
      <c r="F457" s="113">
        <v>350000</v>
      </c>
      <c r="G457" s="114">
        <v>745771.1</v>
      </c>
      <c r="H457" s="114">
        <v>745522.61</v>
      </c>
      <c r="I457" s="115">
        <f t="shared" si="26"/>
        <v>0.99966680124772866</v>
      </c>
    </row>
    <row r="458" spans="1:9" s="46" customFormat="1" ht="42.75" x14ac:dyDescent="0.2">
      <c r="A458" s="11" t="s">
        <v>64</v>
      </c>
      <c r="B458" s="11" t="s">
        <v>64</v>
      </c>
      <c r="C458" s="11" t="s">
        <v>91</v>
      </c>
      <c r="D458" s="11" t="s">
        <v>174</v>
      </c>
      <c r="E458" s="15" t="s">
        <v>45</v>
      </c>
      <c r="F458" s="108">
        <f>SUM(F459:F462)</f>
        <v>0</v>
      </c>
      <c r="G458" s="108">
        <f>SUM(G459:G462)</f>
        <v>4429975.3</v>
      </c>
      <c r="H458" s="108">
        <f>SUM(H459:H462)</f>
        <v>4429974.92</v>
      </c>
      <c r="I458" s="112">
        <f t="shared" ref="I458:I521" si="29">IF(H458=0,"       ",H458/G458)</f>
        <v>0.99999991422074075</v>
      </c>
    </row>
    <row r="459" spans="1:9" s="46" customFormat="1" x14ac:dyDescent="0.2">
      <c r="A459" s="35"/>
      <c r="B459" s="35"/>
      <c r="C459" s="35"/>
      <c r="D459" s="35"/>
      <c r="E459" s="55" t="s">
        <v>63</v>
      </c>
      <c r="F459" s="113"/>
      <c r="G459" s="114">
        <v>462194</v>
      </c>
      <c r="H459" s="114">
        <v>462193.88</v>
      </c>
      <c r="I459" s="115">
        <f t="shared" si="29"/>
        <v>0.99999974036876293</v>
      </c>
    </row>
    <row r="460" spans="1:9" s="46" customFormat="1" x14ac:dyDescent="0.2">
      <c r="A460" s="35"/>
      <c r="B460" s="35"/>
      <c r="C460" s="35"/>
      <c r="D460" s="35"/>
      <c r="E460" s="55" t="s">
        <v>61</v>
      </c>
      <c r="F460" s="113"/>
      <c r="G460" s="114">
        <v>3793283.7</v>
      </c>
      <c r="H460" s="114">
        <v>3793283.46</v>
      </c>
      <c r="I460" s="115">
        <f t="shared" si="29"/>
        <v>0.99999993673027932</v>
      </c>
    </row>
    <row r="461" spans="1:9" s="46" customFormat="1" ht="19.5" customHeight="1" x14ac:dyDescent="0.2">
      <c r="A461" s="35"/>
      <c r="B461" s="35"/>
      <c r="C461" s="35"/>
      <c r="D461" s="35"/>
      <c r="E461" s="55" t="s">
        <v>62</v>
      </c>
      <c r="F461" s="113"/>
      <c r="G461" s="114">
        <v>136500.1</v>
      </c>
      <c r="H461" s="114">
        <v>136500.07999999999</v>
      </c>
      <c r="I461" s="115">
        <f t="shared" si="29"/>
        <v>0.99999985347996068</v>
      </c>
    </row>
    <row r="462" spans="1:9" s="46" customFormat="1" ht="34.5" customHeight="1" x14ac:dyDescent="0.2">
      <c r="A462" s="35"/>
      <c r="B462" s="35"/>
      <c r="C462" s="35"/>
      <c r="D462" s="35"/>
      <c r="E462" s="17" t="s">
        <v>72</v>
      </c>
      <c r="F462" s="113"/>
      <c r="G462" s="114">
        <v>37997.5</v>
      </c>
      <c r="H462" s="114">
        <v>37997.5</v>
      </c>
      <c r="I462" s="115">
        <f t="shared" si="29"/>
        <v>1</v>
      </c>
    </row>
    <row r="463" spans="1:9" s="46" customFormat="1" ht="23.25" customHeight="1" x14ac:dyDescent="0.2">
      <c r="A463" s="35" t="s">
        <v>86</v>
      </c>
      <c r="B463" s="35" t="s">
        <v>81</v>
      </c>
      <c r="C463" s="35" t="s">
        <v>91</v>
      </c>
      <c r="D463" s="54" t="s">
        <v>330</v>
      </c>
      <c r="E463" s="36" t="s">
        <v>291</v>
      </c>
      <c r="F463" s="108">
        <f>SUM(F464)</f>
        <v>1183</v>
      </c>
      <c r="G463" s="108">
        <f>SUM(G464)</f>
        <v>1183</v>
      </c>
      <c r="H463" s="108">
        <f>SUM(H464)</f>
        <v>0</v>
      </c>
      <c r="I463" s="112" t="str">
        <f t="shared" si="29"/>
        <v xml:space="preserve">       </v>
      </c>
    </row>
    <row r="464" spans="1:9" s="46" customFormat="1" ht="24" customHeight="1" x14ac:dyDescent="0.2">
      <c r="A464" s="11"/>
      <c r="B464" s="11"/>
      <c r="C464" s="11"/>
      <c r="D464" s="11"/>
      <c r="E464" s="55" t="s">
        <v>63</v>
      </c>
      <c r="F464" s="113">
        <v>1183</v>
      </c>
      <c r="G464" s="114">
        <v>1183</v>
      </c>
      <c r="H464" s="114"/>
      <c r="I464" s="115" t="str">
        <f t="shared" si="29"/>
        <v xml:space="preserve">       </v>
      </c>
    </row>
    <row r="465" spans="1:9" s="46" customFormat="1" ht="22.5" customHeight="1" x14ac:dyDescent="0.2">
      <c r="A465" s="11" t="s">
        <v>69</v>
      </c>
      <c r="B465" s="11" t="s">
        <v>64</v>
      </c>
      <c r="C465" s="11" t="s">
        <v>64</v>
      </c>
      <c r="D465" s="11" t="s">
        <v>64</v>
      </c>
      <c r="E465" s="15" t="s">
        <v>70</v>
      </c>
      <c r="F465" s="108">
        <f>SUM(F466)</f>
        <v>0</v>
      </c>
      <c r="G465" s="90">
        <f>SUM(G466)</f>
        <v>1417000</v>
      </c>
      <c r="H465" s="90">
        <f>SUM(H466)</f>
        <v>1416146.06</v>
      </c>
      <c r="I465" s="112">
        <f t="shared" si="29"/>
        <v>0.99939736062103035</v>
      </c>
    </row>
    <row r="466" spans="1:9" s="46" customFormat="1" ht="27" customHeight="1" x14ac:dyDescent="0.2">
      <c r="A466" s="11"/>
      <c r="B466" s="11"/>
      <c r="C466" s="11"/>
      <c r="D466" s="11"/>
      <c r="E466" s="55" t="s">
        <v>61</v>
      </c>
      <c r="F466" s="113"/>
      <c r="G466" s="114">
        <v>1417000</v>
      </c>
      <c r="H466" s="114">
        <v>1416146.06</v>
      </c>
      <c r="I466" s="115">
        <f t="shared" si="29"/>
        <v>0.99939736062103035</v>
      </c>
    </row>
    <row r="467" spans="1:9" s="78" customFormat="1" ht="26.25" customHeight="1" x14ac:dyDescent="0.2">
      <c r="A467" s="76"/>
      <c r="B467" s="76"/>
      <c r="C467" s="76"/>
      <c r="D467" s="76"/>
      <c r="E467" s="77" t="s">
        <v>0</v>
      </c>
      <c r="F467" s="109">
        <f t="shared" ref="F467:H468" si="30">SUM(F470)</f>
        <v>0</v>
      </c>
      <c r="G467" s="109">
        <f t="shared" si="30"/>
        <v>33675</v>
      </c>
      <c r="H467" s="109">
        <f t="shared" si="30"/>
        <v>32268.11</v>
      </c>
      <c r="I467" s="111">
        <f t="shared" si="29"/>
        <v>0.95822152932442461</v>
      </c>
    </row>
    <row r="468" spans="1:9" s="46" customFormat="1" ht="25.5" customHeight="1" x14ac:dyDescent="0.2">
      <c r="A468" s="11"/>
      <c r="B468" s="11"/>
      <c r="C468" s="11"/>
      <c r="D468" s="11"/>
      <c r="E468" s="56" t="s">
        <v>63</v>
      </c>
      <c r="F468" s="108">
        <f t="shared" si="30"/>
        <v>0</v>
      </c>
      <c r="G468" s="108">
        <f t="shared" si="30"/>
        <v>33675</v>
      </c>
      <c r="H468" s="108">
        <f t="shared" si="30"/>
        <v>32268.11</v>
      </c>
      <c r="I468" s="112">
        <f t="shared" si="29"/>
        <v>0.95822152932442461</v>
      </c>
    </row>
    <row r="469" spans="1:9" s="46" customFormat="1" x14ac:dyDescent="0.2">
      <c r="A469" s="11"/>
      <c r="B469" s="11"/>
      <c r="C469" s="11"/>
      <c r="D469" s="11"/>
      <c r="E469" s="14" t="s">
        <v>95</v>
      </c>
      <c r="F469" s="113"/>
      <c r="G469" s="114"/>
      <c r="H469" s="114"/>
      <c r="I469" s="115" t="str">
        <f t="shared" si="29"/>
        <v xml:space="preserve">       </v>
      </c>
    </row>
    <row r="470" spans="1:9" s="46" customFormat="1" x14ac:dyDescent="0.2">
      <c r="A470" s="11" t="s">
        <v>69</v>
      </c>
      <c r="B470" s="11" t="s">
        <v>64</v>
      </c>
      <c r="C470" s="11" t="s">
        <v>64</v>
      </c>
      <c r="D470" s="11" t="s">
        <v>64</v>
      </c>
      <c r="E470" s="15" t="s">
        <v>70</v>
      </c>
      <c r="F470" s="108">
        <f>SUM(F471)</f>
        <v>0</v>
      </c>
      <c r="G470" s="90">
        <f>SUM(G471)</f>
        <v>33675</v>
      </c>
      <c r="H470" s="90">
        <f>SUM(H471)</f>
        <v>32268.11</v>
      </c>
      <c r="I470" s="112">
        <f t="shared" si="29"/>
        <v>0.95822152932442461</v>
      </c>
    </row>
    <row r="471" spans="1:9" s="46" customFormat="1" ht="27" customHeight="1" x14ac:dyDescent="0.2">
      <c r="A471" s="11"/>
      <c r="B471" s="11"/>
      <c r="C471" s="11"/>
      <c r="D471" s="11"/>
      <c r="E471" s="55" t="s">
        <v>63</v>
      </c>
      <c r="F471" s="113"/>
      <c r="G471" s="114">
        <v>33675</v>
      </c>
      <c r="H471" s="114">
        <v>32268.11</v>
      </c>
      <c r="I471" s="115">
        <f t="shared" si="29"/>
        <v>0.95822152932442461</v>
      </c>
    </row>
    <row r="472" spans="1:9" s="78" customFormat="1" ht="26.25" customHeight="1" x14ac:dyDescent="0.2">
      <c r="A472" s="76"/>
      <c r="B472" s="76"/>
      <c r="C472" s="76"/>
      <c r="D472" s="76"/>
      <c r="E472" s="77" t="s">
        <v>154</v>
      </c>
      <c r="F472" s="109">
        <f t="shared" ref="F472:H473" si="31">SUM(F475,F477,F479)</f>
        <v>0</v>
      </c>
      <c r="G472" s="109">
        <f t="shared" si="31"/>
        <v>20301.3</v>
      </c>
      <c r="H472" s="109">
        <f t="shared" si="31"/>
        <v>19004.3</v>
      </c>
      <c r="I472" s="111">
        <f t="shared" si="29"/>
        <v>0.93611246570416673</v>
      </c>
    </row>
    <row r="473" spans="1:9" s="46" customFormat="1" ht="21" customHeight="1" x14ac:dyDescent="0.2">
      <c r="A473" s="11"/>
      <c r="B473" s="11"/>
      <c r="C473" s="11"/>
      <c r="D473" s="11"/>
      <c r="E473" s="56" t="s">
        <v>63</v>
      </c>
      <c r="F473" s="108">
        <f t="shared" si="31"/>
        <v>0</v>
      </c>
      <c r="G473" s="108">
        <f t="shared" si="31"/>
        <v>20301.3</v>
      </c>
      <c r="H473" s="108">
        <f t="shared" si="31"/>
        <v>19004.3</v>
      </c>
      <c r="I473" s="112">
        <f t="shared" si="29"/>
        <v>0.93611246570416673</v>
      </c>
    </row>
    <row r="474" spans="1:9" s="46" customFormat="1" x14ac:dyDescent="0.2">
      <c r="A474" s="11"/>
      <c r="B474" s="11"/>
      <c r="C474" s="11"/>
      <c r="D474" s="11"/>
      <c r="E474" s="14" t="s">
        <v>95</v>
      </c>
      <c r="F474" s="108"/>
      <c r="G474" s="90"/>
      <c r="H474" s="90"/>
      <c r="I474" s="115" t="str">
        <f t="shared" si="29"/>
        <v xml:space="preserve">       </v>
      </c>
    </row>
    <row r="475" spans="1:9" s="46" customFormat="1" ht="36" customHeight="1" x14ac:dyDescent="0.2">
      <c r="A475" s="11" t="s">
        <v>64</v>
      </c>
      <c r="B475" s="11" t="s">
        <v>77</v>
      </c>
      <c r="C475" s="11" t="s">
        <v>91</v>
      </c>
      <c r="D475" s="11" t="s">
        <v>81</v>
      </c>
      <c r="E475" s="15" t="s">
        <v>46</v>
      </c>
      <c r="F475" s="108">
        <f>SUM(F476)</f>
        <v>0</v>
      </c>
      <c r="G475" s="108">
        <f>SUM(G476)</f>
        <v>1796</v>
      </c>
      <c r="H475" s="108">
        <f>SUM(H476)</f>
        <v>1743.4</v>
      </c>
      <c r="I475" s="112">
        <f t="shared" si="29"/>
        <v>0.97071269487750567</v>
      </c>
    </row>
    <row r="476" spans="1:9" s="46" customFormat="1" x14ac:dyDescent="0.2">
      <c r="A476" s="11"/>
      <c r="B476" s="11"/>
      <c r="C476" s="11"/>
      <c r="D476" s="11"/>
      <c r="E476" s="55" t="s">
        <v>63</v>
      </c>
      <c r="F476" s="108"/>
      <c r="G476" s="113">
        <v>1796</v>
      </c>
      <c r="H476" s="113">
        <v>1743.4</v>
      </c>
      <c r="I476" s="115">
        <f t="shared" si="29"/>
        <v>0.97071269487750567</v>
      </c>
    </row>
    <row r="477" spans="1:9" s="46" customFormat="1" ht="36" customHeight="1" x14ac:dyDescent="0.2">
      <c r="A477" s="11" t="s">
        <v>64</v>
      </c>
      <c r="B477" s="11" t="s">
        <v>77</v>
      </c>
      <c r="C477" s="11" t="s">
        <v>91</v>
      </c>
      <c r="D477" s="11" t="s">
        <v>65</v>
      </c>
      <c r="E477" s="15" t="s">
        <v>47</v>
      </c>
      <c r="F477" s="108">
        <f>SUM(F478)</f>
        <v>0</v>
      </c>
      <c r="G477" s="108">
        <f>SUM(G478)</f>
        <v>13710</v>
      </c>
      <c r="H477" s="108">
        <f>SUM(H478)</f>
        <v>12465.9</v>
      </c>
      <c r="I477" s="112">
        <f t="shared" si="29"/>
        <v>0.90925601750547047</v>
      </c>
    </row>
    <row r="478" spans="1:9" s="46" customFormat="1" x14ac:dyDescent="0.2">
      <c r="A478" s="11"/>
      <c r="B478" s="11"/>
      <c r="C478" s="11"/>
      <c r="D478" s="11"/>
      <c r="E478" s="55" t="s">
        <v>63</v>
      </c>
      <c r="F478" s="108"/>
      <c r="G478" s="114">
        <v>13710</v>
      </c>
      <c r="H478" s="114">
        <v>12465.9</v>
      </c>
      <c r="I478" s="115">
        <f t="shared" si="29"/>
        <v>0.90925601750547047</v>
      </c>
    </row>
    <row r="479" spans="1:9" s="46" customFormat="1" ht="68.25" customHeight="1" x14ac:dyDescent="0.2">
      <c r="A479" s="11" t="s">
        <v>90</v>
      </c>
      <c r="B479" s="11" t="s">
        <v>91</v>
      </c>
      <c r="C479" s="11" t="s">
        <v>64</v>
      </c>
      <c r="D479" s="11" t="s">
        <v>49</v>
      </c>
      <c r="E479" s="15" t="s">
        <v>48</v>
      </c>
      <c r="F479" s="108">
        <f>SUM(F480)</f>
        <v>0</v>
      </c>
      <c r="G479" s="90">
        <f>SUM(G480:G480)</f>
        <v>4795.3</v>
      </c>
      <c r="H479" s="90">
        <f>SUM(H480:H480)</f>
        <v>4795</v>
      </c>
      <c r="I479" s="112">
        <f t="shared" si="29"/>
        <v>0.99993743874210161</v>
      </c>
    </row>
    <row r="480" spans="1:9" s="46" customFormat="1" x14ac:dyDescent="0.2">
      <c r="A480" s="13"/>
      <c r="B480" s="13"/>
      <c r="C480" s="13"/>
      <c r="D480" s="13"/>
      <c r="E480" s="55" t="s">
        <v>63</v>
      </c>
      <c r="F480" s="113"/>
      <c r="G480" s="114">
        <v>4795.3</v>
      </c>
      <c r="H480" s="114">
        <v>4795</v>
      </c>
      <c r="I480" s="115">
        <f t="shared" si="29"/>
        <v>0.99993743874210161</v>
      </c>
    </row>
    <row r="481" spans="1:9" s="78" customFormat="1" ht="37.5" customHeight="1" x14ac:dyDescent="0.2">
      <c r="A481" s="76"/>
      <c r="B481" s="76"/>
      <c r="C481" s="76"/>
      <c r="D481" s="76"/>
      <c r="E481" s="77" t="s">
        <v>322</v>
      </c>
      <c r="F481" s="109">
        <f t="shared" ref="F481:H482" si="32">SUM(F484)</f>
        <v>27152</v>
      </c>
      <c r="G481" s="110">
        <f t="shared" si="32"/>
        <v>27152</v>
      </c>
      <c r="H481" s="110">
        <f t="shared" si="32"/>
        <v>23808.880000000001</v>
      </c>
      <c r="I481" s="111">
        <f t="shared" si="29"/>
        <v>0.87687389510901592</v>
      </c>
    </row>
    <row r="482" spans="1:9" s="46" customFormat="1" ht="20.25" customHeight="1" x14ac:dyDescent="0.2">
      <c r="A482" s="13"/>
      <c r="B482" s="13"/>
      <c r="C482" s="13"/>
      <c r="D482" s="13"/>
      <c r="E482" s="56" t="s">
        <v>63</v>
      </c>
      <c r="F482" s="108">
        <f t="shared" si="32"/>
        <v>27152</v>
      </c>
      <c r="G482" s="90">
        <f t="shared" si="32"/>
        <v>27152</v>
      </c>
      <c r="H482" s="90">
        <f t="shared" si="32"/>
        <v>23808.880000000001</v>
      </c>
      <c r="I482" s="112">
        <f t="shared" si="29"/>
        <v>0.87687389510901592</v>
      </c>
    </row>
    <row r="483" spans="1:9" s="46" customFormat="1" x14ac:dyDescent="0.2">
      <c r="A483" s="11"/>
      <c r="B483" s="11"/>
      <c r="C483" s="11"/>
      <c r="D483" s="11"/>
      <c r="E483" s="14" t="s">
        <v>95</v>
      </c>
      <c r="F483" s="108"/>
      <c r="G483" s="90"/>
      <c r="H483" s="90"/>
      <c r="I483" s="115" t="str">
        <f t="shared" si="29"/>
        <v xml:space="preserve">       </v>
      </c>
    </row>
    <row r="484" spans="1:9" s="46" customFormat="1" ht="57" x14ac:dyDescent="0.2">
      <c r="A484" s="11" t="s">
        <v>64</v>
      </c>
      <c r="B484" s="11" t="s">
        <v>65</v>
      </c>
      <c r="C484" s="11" t="s">
        <v>64</v>
      </c>
      <c r="D484" s="11" t="s">
        <v>86</v>
      </c>
      <c r="E484" s="15" t="s">
        <v>149</v>
      </c>
      <c r="F484" s="108">
        <f>SUM(F485)</f>
        <v>27152</v>
      </c>
      <c r="G484" s="90">
        <f>SUM(G485)</f>
        <v>27152</v>
      </c>
      <c r="H484" s="90">
        <f>SUM(H485)</f>
        <v>23808.880000000001</v>
      </c>
      <c r="I484" s="112">
        <f t="shared" si="29"/>
        <v>0.87687389510901592</v>
      </c>
    </row>
    <row r="485" spans="1:9" s="46" customFormat="1" x14ac:dyDescent="0.2">
      <c r="A485" s="11"/>
      <c r="B485" s="11"/>
      <c r="C485" s="11"/>
      <c r="D485" s="11"/>
      <c r="E485" s="55" t="s">
        <v>63</v>
      </c>
      <c r="F485" s="113">
        <v>27152</v>
      </c>
      <c r="G485" s="113">
        <v>27152</v>
      </c>
      <c r="H485" s="114">
        <v>23808.880000000001</v>
      </c>
      <c r="I485" s="115">
        <f t="shared" si="29"/>
        <v>0.87687389510901592</v>
      </c>
    </row>
    <row r="486" spans="1:9" s="78" customFormat="1" ht="34.5" customHeight="1" x14ac:dyDescent="0.2">
      <c r="A486" s="76"/>
      <c r="B486" s="76"/>
      <c r="C486" s="76"/>
      <c r="D486" s="76"/>
      <c r="E486" s="77" t="s">
        <v>131</v>
      </c>
      <c r="F486" s="109">
        <f>SUM(F490)</f>
        <v>569900.80000000005</v>
      </c>
      <c r="G486" s="109">
        <f>SUM(G490)</f>
        <v>581419.39999999991</v>
      </c>
      <c r="H486" s="109">
        <f>SUM(H490)</f>
        <v>536989.79999999993</v>
      </c>
      <c r="I486" s="111">
        <f t="shared" si="29"/>
        <v>0.9235842491667805</v>
      </c>
    </row>
    <row r="487" spans="1:9" s="46" customFormat="1" ht="32.25" customHeight="1" x14ac:dyDescent="0.2">
      <c r="A487" s="13"/>
      <c r="B487" s="13"/>
      <c r="C487" s="13"/>
      <c r="D487" s="13"/>
      <c r="E487" s="16" t="s">
        <v>72</v>
      </c>
      <c r="F487" s="108">
        <f>SUM(F492)</f>
        <v>484900.8</v>
      </c>
      <c r="G487" s="108">
        <f>SUM(G492)</f>
        <v>499419.39999999997</v>
      </c>
      <c r="H487" s="108">
        <f>SUM(H492)</f>
        <v>497238.1</v>
      </c>
      <c r="I487" s="112">
        <f t="shared" si="29"/>
        <v>0.99563232825957504</v>
      </c>
    </row>
    <row r="488" spans="1:9" s="46" customFormat="1" ht="24" customHeight="1" x14ac:dyDescent="0.2">
      <c r="A488" s="13"/>
      <c r="B488" s="13"/>
      <c r="C488" s="13"/>
      <c r="D488" s="13"/>
      <c r="E488" s="56" t="s">
        <v>63</v>
      </c>
      <c r="F488" s="108">
        <f>SUM(F491)</f>
        <v>85000</v>
      </c>
      <c r="G488" s="108">
        <f>SUM(G491)</f>
        <v>82000</v>
      </c>
      <c r="H488" s="108">
        <f>SUM(H491)</f>
        <v>39751.699999999997</v>
      </c>
      <c r="I488" s="112">
        <f t="shared" si="29"/>
        <v>0.48477682926829263</v>
      </c>
    </row>
    <row r="489" spans="1:9" s="46" customFormat="1" x14ac:dyDescent="0.2">
      <c r="A489" s="11"/>
      <c r="B489" s="11"/>
      <c r="C489" s="11"/>
      <c r="D489" s="11"/>
      <c r="E489" s="14" t="s">
        <v>95</v>
      </c>
      <c r="F489" s="116"/>
      <c r="G489" s="114"/>
      <c r="H489" s="114"/>
      <c r="I489" s="115" t="str">
        <f t="shared" si="29"/>
        <v xml:space="preserve">       </v>
      </c>
    </row>
    <row r="490" spans="1:9" s="47" customFormat="1" ht="93.75" customHeight="1" x14ac:dyDescent="0.2">
      <c r="A490" s="11" t="s">
        <v>64</v>
      </c>
      <c r="B490" s="11" t="s">
        <v>65</v>
      </c>
      <c r="C490" s="11" t="s">
        <v>64</v>
      </c>
      <c r="D490" s="11" t="s">
        <v>128</v>
      </c>
      <c r="E490" s="16" t="s">
        <v>132</v>
      </c>
      <c r="F490" s="108">
        <f>SUM(F491:F492)</f>
        <v>569900.80000000005</v>
      </c>
      <c r="G490" s="108">
        <f>SUM(G491:G492)</f>
        <v>581419.39999999991</v>
      </c>
      <c r="H490" s="108">
        <f>SUM(H491:H492)</f>
        <v>536989.79999999993</v>
      </c>
      <c r="I490" s="112">
        <f t="shared" si="29"/>
        <v>0.9235842491667805</v>
      </c>
    </row>
    <row r="491" spans="1:9" s="47" customFormat="1" ht="30" customHeight="1" x14ac:dyDescent="0.2">
      <c r="A491" s="11"/>
      <c r="B491" s="11"/>
      <c r="C491" s="11"/>
      <c r="D491" s="11"/>
      <c r="E491" s="56" t="s">
        <v>63</v>
      </c>
      <c r="F491" s="108">
        <v>85000</v>
      </c>
      <c r="G491" s="90">
        <v>82000</v>
      </c>
      <c r="H491" s="90">
        <v>39751.699999999997</v>
      </c>
      <c r="I491" s="112">
        <f t="shared" si="29"/>
        <v>0.48477682926829263</v>
      </c>
    </row>
    <row r="492" spans="1:9" s="46" customFormat="1" ht="33.75" customHeight="1" x14ac:dyDescent="0.2">
      <c r="A492" s="13"/>
      <c r="B492" s="13"/>
      <c r="C492" s="13"/>
      <c r="D492" s="13"/>
      <c r="E492" s="16" t="s">
        <v>72</v>
      </c>
      <c r="F492" s="93">
        <f>SUM(F493:F504)</f>
        <v>484900.8</v>
      </c>
      <c r="G492" s="93">
        <f>SUM(G493:G504)</f>
        <v>499419.39999999997</v>
      </c>
      <c r="H492" s="93">
        <f>SUM(H493:H504)</f>
        <v>497238.1</v>
      </c>
      <c r="I492" s="112">
        <f t="shared" si="29"/>
        <v>0.99563232825957504</v>
      </c>
    </row>
    <row r="493" spans="1:9" s="46" customFormat="1" ht="63" customHeight="1" x14ac:dyDescent="0.2">
      <c r="A493" s="13"/>
      <c r="B493" s="13"/>
      <c r="C493" s="13"/>
      <c r="D493" s="13"/>
      <c r="E493" s="41" t="s">
        <v>292</v>
      </c>
      <c r="F493" s="94">
        <v>57189.599999999999</v>
      </c>
      <c r="G493" s="94">
        <v>57189.599999999999</v>
      </c>
      <c r="H493" s="94">
        <v>57189.5</v>
      </c>
      <c r="I493" s="115">
        <f t="shared" si="29"/>
        <v>0.99999825143033005</v>
      </c>
    </row>
    <row r="494" spans="1:9" s="46" customFormat="1" ht="42.75" customHeight="1" x14ac:dyDescent="0.2">
      <c r="A494" s="13"/>
      <c r="B494" s="13"/>
      <c r="C494" s="13"/>
      <c r="D494" s="13"/>
      <c r="E494" s="41" t="s">
        <v>320</v>
      </c>
      <c r="F494" s="94">
        <v>68965.399999999994</v>
      </c>
      <c r="G494" s="94">
        <v>68965.399999999994</v>
      </c>
      <c r="H494" s="94">
        <v>68965.399999999994</v>
      </c>
      <c r="I494" s="115">
        <f t="shared" si="29"/>
        <v>1</v>
      </c>
    </row>
    <row r="495" spans="1:9" s="46" customFormat="1" ht="85.5" customHeight="1" x14ac:dyDescent="0.2">
      <c r="A495" s="13"/>
      <c r="B495" s="13"/>
      <c r="C495" s="13"/>
      <c r="D495" s="13"/>
      <c r="E495" s="41" t="s">
        <v>293</v>
      </c>
      <c r="F495" s="94">
        <v>19260.900000000001</v>
      </c>
      <c r="G495" s="94">
        <v>19260.900000000001</v>
      </c>
      <c r="H495" s="94">
        <v>19260.900000000001</v>
      </c>
      <c r="I495" s="115">
        <f t="shared" si="29"/>
        <v>1</v>
      </c>
    </row>
    <row r="496" spans="1:9" s="46" customFormat="1" ht="48.75" customHeight="1" x14ac:dyDescent="0.2">
      <c r="A496" s="13"/>
      <c r="B496" s="13"/>
      <c r="C496" s="13"/>
      <c r="D496" s="13"/>
      <c r="E496" s="41" t="s">
        <v>294</v>
      </c>
      <c r="F496" s="94">
        <v>41263.1</v>
      </c>
      <c r="G496" s="94">
        <v>41263.1</v>
      </c>
      <c r="H496" s="101">
        <v>41263.199999999997</v>
      </c>
      <c r="I496" s="115">
        <f t="shared" si="29"/>
        <v>1.000002423472788</v>
      </c>
    </row>
    <row r="497" spans="1:9" s="46" customFormat="1" ht="30" customHeight="1" x14ac:dyDescent="0.2">
      <c r="A497" s="13"/>
      <c r="B497" s="13"/>
      <c r="C497" s="13"/>
      <c r="D497" s="13"/>
      <c r="E497" s="41" t="s">
        <v>321</v>
      </c>
      <c r="F497" s="94">
        <v>71514.2</v>
      </c>
      <c r="G497" s="94">
        <v>71514.2</v>
      </c>
      <c r="H497" s="94">
        <v>71514.2</v>
      </c>
      <c r="I497" s="115">
        <f t="shared" si="29"/>
        <v>1</v>
      </c>
    </row>
    <row r="498" spans="1:9" s="46" customFormat="1" ht="48" customHeight="1" x14ac:dyDescent="0.2">
      <c r="A498" s="13"/>
      <c r="B498" s="13"/>
      <c r="C498" s="13"/>
      <c r="D498" s="13"/>
      <c r="E498" s="41" t="s">
        <v>323</v>
      </c>
      <c r="F498" s="94">
        <v>9970</v>
      </c>
      <c r="G498" s="94">
        <v>9970</v>
      </c>
      <c r="H498" s="94">
        <v>9770</v>
      </c>
      <c r="I498" s="115">
        <f t="shared" si="29"/>
        <v>0.97993981945837516</v>
      </c>
    </row>
    <row r="499" spans="1:9" s="46" customFormat="1" ht="37.5" customHeight="1" x14ac:dyDescent="0.2">
      <c r="A499" s="13"/>
      <c r="B499" s="13"/>
      <c r="C499" s="13"/>
      <c r="D499" s="13"/>
      <c r="E499" s="41" t="s">
        <v>184</v>
      </c>
      <c r="F499" s="94">
        <v>64108.1</v>
      </c>
      <c r="G499" s="94">
        <v>64108.1</v>
      </c>
      <c r="H499" s="94">
        <v>64108.1</v>
      </c>
      <c r="I499" s="115">
        <f t="shared" si="29"/>
        <v>1</v>
      </c>
    </row>
    <row r="500" spans="1:9" s="46" customFormat="1" ht="30" customHeight="1" x14ac:dyDescent="0.2">
      <c r="A500" s="13"/>
      <c r="B500" s="13"/>
      <c r="C500" s="13"/>
      <c r="D500" s="13"/>
      <c r="E500" s="41" t="s">
        <v>185</v>
      </c>
      <c r="F500" s="94">
        <v>9974.6</v>
      </c>
      <c r="G500" s="94">
        <v>9974.6</v>
      </c>
      <c r="H500" s="94">
        <v>9974.6</v>
      </c>
      <c r="I500" s="115">
        <f t="shared" si="29"/>
        <v>1</v>
      </c>
    </row>
    <row r="501" spans="1:9" s="46" customFormat="1" ht="63" customHeight="1" x14ac:dyDescent="0.2">
      <c r="A501" s="13"/>
      <c r="B501" s="13"/>
      <c r="C501" s="13"/>
      <c r="D501" s="13"/>
      <c r="E501" s="41" t="s">
        <v>295</v>
      </c>
      <c r="F501" s="94">
        <v>28258.7</v>
      </c>
      <c r="G501" s="94">
        <v>28258.7</v>
      </c>
      <c r="H501" s="94">
        <v>28258.7</v>
      </c>
      <c r="I501" s="115">
        <f t="shared" si="29"/>
        <v>1</v>
      </c>
    </row>
    <row r="502" spans="1:9" s="46" customFormat="1" ht="27" customHeight="1" x14ac:dyDescent="0.2">
      <c r="A502" s="13"/>
      <c r="B502" s="13"/>
      <c r="C502" s="13"/>
      <c r="D502" s="13"/>
      <c r="E502" s="41" t="s">
        <v>296</v>
      </c>
      <c r="F502" s="94">
        <v>112396.2</v>
      </c>
      <c r="G502" s="94">
        <v>112396.2</v>
      </c>
      <c r="H502" s="94">
        <v>111814.9</v>
      </c>
      <c r="I502" s="115">
        <f t="shared" si="29"/>
        <v>0.99482811696480844</v>
      </c>
    </row>
    <row r="503" spans="1:9" s="46" customFormat="1" ht="25.5" customHeight="1" x14ac:dyDescent="0.2">
      <c r="A503" s="13"/>
      <c r="B503" s="13"/>
      <c r="C503" s="13"/>
      <c r="D503" s="13"/>
      <c r="E503" s="41" t="s">
        <v>186</v>
      </c>
      <c r="F503" s="94">
        <v>2000</v>
      </c>
      <c r="G503" s="94">
        <v>2000</v>
      </c>
      <c r="H503" s="94">
        <v>600</v>
      </c>
      <c r="I503" s="115">
        <f t="shared" si="29"/>
        <v>0.3</v>
      </c>
    </row>
    <row r="504" spans="1:9" s="46" customFormat="1" ht="48.75" customHeight="1" x14ac:dyDescent="0.2">
      <c r="A504" s="13"/>
      <c r="B504" s="13"/>
      <c r="C504" s="13"/>
      <c r="D504" s="13"/>
      <c r="E504" s="41" t="s">
        <v>1</v>
      </c>
      <c r="F504" s="94"/>
      <c r="G504" s="94">
        <v>14518.6</v>
      </c>
      <c r="H504" s="94">
        <v>14518.6</v>
      </c>
      <c r="I504" s="115">
        <f t="shared" si="29"/>
        <v>1</v>
      </c>
    </row>
    <row r="505" spans="1:9" s="78" customFormat="1" ht="51.75" customHeight="1" x14ac:dyDescent="0.2">
      <c r="A505" s="76"/>
      <c r="B505" s="76"/>
      <c r="C505" s="76"/>
      <c r="D505" s="76"/>
      <c r="E505" s="77" t="s">
        <v>334</v>
      </c>
      <c r="F505" s="109">
        <f>SUM(F509,F511,F514,F516)</f>
        <v>1008550</v>
      </c>
      <c r="G505" s="109">
        <f>SUM(G509,G511,G514,G516)</f>
        <v>115894.5</v>
      </c>
      <c r="H505" s="109">
        <f>SUM(H509,H511,H514,H516)</f>
        <v>91692.739999999991</v>
      </c>
      <c r="I505" s="111">
        <f t="shared" si="29"/>
        <v>0.79117421447954817</v>
      </c>
    </row>
    <row r="506" spans="1:9" s="46" customFormat="1" ht="36" customHeight="1" x14ac:dyDescent="0.2">
      <c r="A506" s="13"/>
      <c r="B506" s="13"/>
      <c r="C506" s="13"/>
      <c r="D506" s="13"/>
      <c r="E506" s="16" t="s">
        <v>72</v>
      </c>
      <c r="F506" s="108">
        <f>SUM(F510,F513,F517)+F515</f>
        <v>8550</v>
      </c>
      <c r="G506" s="108">
        <f>SUM(G510,G513,G517)+G515</f>
        <v>28150</v>
      </c>
      <c r="H506" s="108">
        <f>SUM(H510,H513,H517)+H515</f>
        <v>9048.65</v>
      </c>
      <c r="I506" s="112">
        <f t="shared" si="29"/>
        <v>0.32144404973357016</v>
      </c>
    </row>
    <row r="507" spans="1:9" s="46" customFormat="1" ht="35.25" customHeight="1" x14ac:dyDescent="0.2">
      <c r="A507" s="13"/>
      <c r="B507" s="13"/>
      <c r="C507" s="13"/>
      <c r="D507" s="13"/>
      <c r="E507" s="56" t="s">
        <v>62</v>
      </c>
      <c r="F507" s="108">
        <f>SUM(F512)+F518</f>
        <v>1000000</v>
      </c>
      <c r="G507" s="108">
        <f>SUM(G512)+G518</f>
        <v>87744.5</v>
      </c>
      <c r="H507" s="108">
        <f>SUM(H512)+H518</f>
        <v>82644.09</v>
      </c>
      <c r="I507" s="112">
        <f t="shared" si="29"/>
        <v>0.94187202616688226</v>
      </c>
    </row>
    <row r="508" spans="1:9" s="46" customFormat="1" x14ac:dyDescent="0.2">
      <c r="A508" s="11"/>
      <c r="B508" s="11"/>
      <c r="C508" s="11"/>
      <c r="D508" s="11"/>
      <c r="E508" s="14" t="s">
        <v>95</v>
      </c>
      <c r="F508" s="108"/>
      <c r="G508" s="108"/>
      <c r="H508" s="108"/>
      <c r="I508" s="115" t="str">
        <f t="shared" si="29"/>
        <v xml:space="preserve">       </v>
      </c>
    </row>
    <row r="509" spans="1:9" s="46" customFormat="1" ht="28.5" x14ac:dyDescent="0.2">
      <c r="A509" s="20" t="s">
        <v>90</v>
      </c>
      <c r="B509" s="20" t="s">
        <v>91</v>
      </c>
      <c r="C509" s="20" t="s">
        <v>90</v>
      </c>
      <c r="D509" s="11" t="s">
        <v>64</v>
      </c>
      <c r="E509" s="21" t="s">
        <v>93</v>
      </c>
      <c r="F509" s="108">
        <f>SUM(F510)</f>
        <v>8550</v>
      </c>
      <c r="G509" s="90">
        <f>SUM(G510)</f>
        <v>8550</v>
      </c>
      <c r="H509" s="90">
        <f>SUM(H510)</f>
        <v>7449.25</v>
      </c>
      <c r="I509" s="112">
        <f t="shared" si="29"/>
        <v>0.87125730994152051</v>
      </c>
    </row>
    <row r="510" spans="1:9" s="46" customFormat="1" ht="36" customHeight="1" x14ac:dyDescent="0.2">
      <c r="A510" s="20"/>
      <c r="B510" s="20"/>
      <c r="C510" s="20"/>
      <c r="D510" s="20"/>
      <c r="E510" s="17" t="s">
        <v>72</v>
      </c>
      <c r="F510" s="113">
        <v>8550</v>
      </c>
      <c r="G510" s="113">
        <v>8550</v>
      </c>
      <c r="H510" s="114">
        <v>7449.25</v>
      </c>
      <c r="I510" s="115">
        <f t="shared" si="29"/>
        <v>0.87125730994152051</v>
      </c>
    </row>
    <row r="511" spans="1:9" s="46" customFormat="1" ht="20.25" customHeight="1" x14ac:dyDescent="0.2">
      <c r="A511" s="20" t="s">
        <v>90</v>
      </c>
      <c r="B511" s="20" t="s">
        <v>91</v>
      </c>
      <c r="C511" s="20" t="s">
        <v>90</v>
      </c>
      <c r="D511" s="20" t="s">
        <v>81</v>
      </c>
      <c r="E511" s="21" t="s">
        <v>94</v>
      </c>
      <c r="F511" s="108">
        <f>SUM(F512:F513)</f>
        <v>1000000</v>
      </c>
      <c r="G511" s="108">
        <f>SUM(G512:G513)</f>
        <v>57344.5</v>
      </c>
      <c r="H511" s="108">
        <f>SUM(H512:H513)</f>
        <v>57244.49</v>
      </c>
      <c r="I511" s="112">
        <f t="shared" si="29"/>
        <v>0.99825597921335085</v>
      </c>
    </row>
    <row r="512" spans="1:9" s="46" customFormat="1" ht="22.5" customHeight="1" x14ac:dyDescent="0.2">
      <c r="A512" s="20"/>
      <c r="B512" s="20"/>
      <c r="C512" s="20"/>
      <c r="D512" s="20"/>
      <c r="E512" s="55" t="s">
        <v>62</v>
      </c>
      <c r="F512" s="113">
        <v>1000000</v>
      </c>
      <c r="G512" s="114">
        <v>57244.5</v>
      </c>
      <c r="H512" s="114">
        <v>57144.49</v>
      </c>
      <c r="I512" s="115">
        <f t="shared" si="29"/>
        <v>0.99825293259614456</v>
      </c>
    </row>
    <row r="513" spans="1:9" s="46" customFormat="1" ht="36" customHeight="1" x14ac:dyDescent="0.2">
      <c r="A513" s="20"/>
      <c r="B513" s="20"/>
      <c r="C513" s="20"/>
      <c r="D513" s="20"/>
      <c r="E513" s="17" t="s">
        <v>72</v>
      </c>
      <c r="F513" s="113"/>
      <c r="G513" s="114">
        <v>100</v>
      </c>
      <c r="H513" s="114">
        <v>100</v>
      </c>
      <c r="I513" s="115">
        <f t="shared" si="29"/>
        <v>1</v>
      </c>
    </row>
    <row r="514" spans="1:9" s="46" customFormat="1" ht="62.25" customHeight="1" x14ac:dyDescent="0.2">
      <c r="A514" s="11" t="s">
        <v>81</v>
      </c>
      <c r="B514" s="11" t="s">
        <v>90</v>
      </c>
      <c r="C514" s="11" t="s">
        <v>64</v>
      </c>
      <c r="D514" s="11" t="s">
        <v>215</v>
      </c>
      <c r="E514" s="15" t="s">
        <v>50</v>
      </c>
      <c r="F514" s="108">
        <f>SUM(F515)</f>
        <v>0</v>
      </c>
      <c r="G514" s="108">
        <f>SUM(G515)</f>
        <v>18000</v>
      </c>
      <c r="H514" s="108">
        <f>SUM(H515)</f>
        <v>0</v>
      </c>
      <c r="I514" s="112" t="str">
        <f t="shared" si="29"/>
        <v xml:space="preserve">       </v>
      </c>
    </row>
    <row r="515" spans="1:9" s="46" customFormat="1" ht="36" customHeight="1" x14ac:dyDescent="0.2">
      <c r="A515" s="11"/>
      <c r="B515" s="11"/>
      <c r="C515" s="11"/>
      <c r="D515" s="20"/>
      <c r="E515" s="17" t="s">
        <v>72</v>
      </c>
      <c r="F515" s="113"/>
      <c r="G515" s="114">
        <v>18000</v>
      </c>
      <c r="H515" s="114"/>
      <c r="I515" s="115" t="str">
        <f t="shared" si="29"/>
        <v xml:space="preserve">       </v>
      </c>
    </row>
    <row r="516" spans="1:9" s="46" customFormat="1" ht="21" customHeight="1" x14ac:dyDescent="0.2">
      <c r="A516" s="11" t="s">
        <v>69</v>
      </c>
      <c r="B516" s="11" t="s">
        <v>64</v>
      </c>
      <c r="C516" s="11" t="s">
        <v>64</v>
      </c>
      <c r="D516" s="11" t="s">
        <v>64</v>
      </c>
      <c r="E516" s="15" t="s">
        <v>70</v>
      </c>
      <c r="F516" s="108">
        <f>SUM(F517:F518)</f>
        <v>0</v>
      </c>
      <c r="G516" s="108">
        <f>SUM(G517:G518)</f>
        <v>32000</v>
      </c>
      <c r="H516" s="108">
        <f>SUM(H517:H518)</f>
        <v>26999</v>
      </c>
      <c r="I516" s="112">
        <f t="shared" si="29"/>
        <v>0.84371874999999996</v>
      </c>
    </row>
    <row r="517" spans="1:9" s="46" customFormat="1" ht="36" customHeight="1" x14ac:dyDescent="0.2">
      <c r="A517" s="11"/>
      <c r="B517" s="11"/>
      <c r="C517" s="11"/>
      <c r="D517" s="20"/>
      <c r="E517" s="17" t="s">
        <v>72</v>
      </c>
      <c r="F517" s="113"/>
      <c r="G517" s="114">
        <v>1500</v>
      </c>
      <c r="H517" s="114">
        <v>1499.4</v>
      </c>
      <c r="I517" s="115">
        <f t="shared" si="29"/>
        <v>0.99960000000000004</v>
      </c>
    </row>
    <row r="518" spans="1:9" s="46" customFormat="1" ht="36" customHeight="1" x14ac:dyDescent="0.2">
      <c r="A518" s="11"/>
      <c r="B518" s="11"/>
      <c r="C518" s="11"/>
      <c r="D518" s="20"/>
      <c r="E518" s="55" t="s">
        <v>62</v>
      </c>
      <c r="F518" s="113"/>
      <c r="G518" s="114">
        <v>30500</v>
      </c>
      <c r="H518" s="114">
        <v>25499.599999999999</v>
      </c>
      <c r="I518" s="115">
        <f t="shared" si="29"/>
        <v>0.83605245901639336</v>
      </c>
    </row>
    <row r="519" spans="1:9" s="46" customFormat="1" ht="48.75" customHeight="1" x14ac:dyDescent="0.2">
      <c r="A519" s="76"/>
      <c r="B519" s="76"/>
      <c r="C519" s="76"/>
      <c r="D519" s="76"/>
      <c r="E519" s="77" t="s">
        <v>51</v>
      </c>
      <c r="F519" s="109">
        <f t="shared" ref="F519:H520" si="33">SUM(F522)</f>
        <v>0</v>
      </c>
      <c r="G519" s="110">
        <f t="shared" si="33"/>
        <v>20977.9</v>
      </c>
      <c r="H519" s="110">
        <f t="shared" si="33"/>
        <v>12983.83</v>
      </c>
      <c r="I519" s="111">
        <f t="shared" si="29"/>
        <v>0.61892896810452902</v>
      </c>
    </row>
    <row r="520" spans="1:9" s="46" customFormat="1" ht="36" customHeight="1" x14ac:dyDescent="0.2">
      <c r="A520" s="13"/>
      <c r="B520" s="13"/>
      <c r="C520" s="13"/>
      <c r="D520" s="13"/>
      <c r="E520" s="56" t="s">
        <v>63</v>
      </c>
      <c r="F520" s="108">
        <f t="shared" si="33"/>
        <v>0</v>
      </c>
      <c r="G520" s="90">
        <f t="shared" si="33"/>
        <v>20977.9</v>
      </c>
      <c r="H520" s="90">
        <f t="shared" si="33"/>
        <v>12983.83</v>
      </c>
      <c r="I520" s="112">
        <f t="shared" si="29"/>
        <v>0.61892896810452902</v>
      </c>
    </row>
    <row r="521" spans="1:9" s="46" customFormat="1" ht="15" customHeight="1" x14ac:dyDescent="0.2">
      <c r="A521" s="11"/>
      <c r="B521" s="11"/>
      <c r="C521" s="11"/>
      <c r="D521" s="11"/>
      <c r="E521" s="14" t="s">
        <v>95</v>
      </c>
      <c r="F521" s="108"/>
      <c r="G521" s="90"/>
      <c r="H521" s="90"/>
      <c r="I521" s="112" t="str">
        <f t="shared" si="29"/>
        <v xml:space="preserve">       </v>
      </c>
    </row>
    <row r="522" spans="1:9" s="46" customFormat="1" ht="60.75" customHeight="1" x14ac:dyDescent="0.2">
      <c r="A522" s="11" t="s">
        <v>90</v>
      </c>
      <c r="B522" s="11" t="s">
        <v>81</v>
      </c>
      <c r="C522" s="11" t="s">
        <v>90</v>
      </c>
      <c r="D522" s="11" t="s">
        <v>90</v>
      </c>
      <c r="E522" s="15" t="s">
        <v>52</v>
      </c>
      <c r="F522" s="108">
        <f>SUM(F523)</f>
        <v>0</v>
      </c>
      <c r="G522" s="90">
        <f>SUM(G523)</f>
        <v>20977.9</v>
      </c>
      <c r="H522" s="90">
        <f>SUM(H523)</f>
        <v>12983.83</v>
      </c>
      <c r="I522" s="112">
        <f t="shared" ref="I522:I585" si="34">IF(H522=0,"       ",H522/G522)</f>
        <v>0.61892896810452902</v>
      </c>
    </row>
    <row r="523" spans="1:9" s="46" customFormat="1" ht="36" customHeight="1" x14ac:dyDescent="0.2">
      <c r="A523" s="11"/>
      <c r="B523" s="11"/>
      <c r="C523" s="11"/>
      <c r="D523" s="11"/>
      <c r="E523" s="55" t="s">
        <v>63</v>
      </c>
      <c r="F523" s="113"/>
      <c r="G523" s="113">
        <v>20977.9</v>
      </c>
      <c r="H523" s="114">
        <v>12983.83</v>
      </c>
      <c r="I523" s="115">
        <f t="shared" si="34"/>
        <v>0.61892896810452902</v>
      </c>
    </row>
    <row r="524" spans="1:9" s="78" customFormat="1" ht="45" customHeight="1" x14ac:dyDescent="0.2">
      <c r="A524" s="76"/>
      <c r="B524" s="76"/>
      <c r="C524" s="76"/>
      <c r="D524" s="76"/>
      <c r="E524" s="77" t="s">
        <v>134</v>
      </c>
      <c r="F524" s="109">
        <f>SUM(F530)</f>
        <v>297726.5</v>
      </c>
      <c r="G524" s="110">
        <f t="shared" ref="F524:H525" si="35">SUM(G530)</f>
        <v>286126.5</v>
      </c>
      <c r="H524" s="110">
        <f t="shared" si="35"/>
        <v>283729.75</v>
      </c>
      <c r="I524" s="111">
        <f t="shared" si="34"/>
        <v>0.99162346025272041</v>
      </c>
    </row>
    <row r="525" spans="1:9" s="46" customFormat="1" ht="21.75" customHeight="1" x14ac:dyDescent="0.2">
      <c r="A525" s="13"/>
      <c r="B525" s="13"/>
      <c r="C525" s="13"/>
      <c r="D525" s="13"/>
      <c r="E525" s="56" t="s">
        <v>63</v>
      </c>
      <c r="F525" s="108">
        <f t="shared" si="35"/>
        <v>181826.5</v>
      </c>
      <c r="G525" s="90">
        <f t="shared" si="35"/>
        <v>170226.5</v>
      </c>
      <c r="H525" s="90">
        <f t="shared" si="35"/>
        <v>169027.15</v>
      </c>
      <c r="I525" s="112">
        <f t="shared" si="34"/>
        <v>0.99295438724287932</v>
      </c>
    </row>
    <row r="526" spans="1:9" s="46" customFormat="1" ht="33" customHeight="1" x14ac:dyDescent="0.2">
      <c r="A526" s="13"/>
      <c r="B526" s="13"/>
      <c r="C526" s="13"/>
      <c r="D526" s="13"/>
      <c r="E526" s="56" t="s">
        <v>189</v>
      </c>
      <c r="F526" s="108">
        <f>SUM(F535)</f>
        <v>48200</v>
      </c>
      <c r="G526" s="90">
        <f>SUM(G535)</f>
        <v>48200</v>
      </c>
      <c r="H526" s="90">
        <f>SUM(H535)</f>
        <v>48007.72</v>
      </c>
      <c r="I526" s="112">
        <f t="shared" si="34"/>
        <v>0.99601078838174273</v>
      </c>
    </row>
    <row r="527" spans="1:9" s="46" customFormat="1" ht="30" customHeight="1" x14ac:dyDescent="0.2">
      <c r="A527" s="13"/>
      <c r="B527" s="13"/>
      <c r="C527" s="13"/>
      <c r="D527" s="13"/>
      <c r="E527" s="16" t="s">
        <v>72</v>
      </c>
      <c r="F527" s="108">
        <f>SUM(F532)</f>
        <v>2700</v>
      </c>
      <c r="G527" s="90">
        <f>SUM(G532)</f>
        <v>2700</v>
      </c>
      <c r="H527" s="90">
        <f>SUM(H532)</f>
        <v>1860</v>
      </c>
      <c r="I527" s="112">
        <f t="shared" si="34"/>
        <v>0.68888888888888888</v>
      </c>
    </row>
    <row r="528" spans="1:9" s="46" customFormat="1" ht="24" customHeight="1" x14ac:dyDescent="0.2">
      <c r="A528" s="13"/>
      <c r="B528" s="13"/>
      <c r="C528" s="13"/>
      <c r="D528" s="13"/>
      <c r="E528" s="56" t="s">
        <v>61</v>
      </c>
      <c r="F528" s="108">
        <f>SUM(F538)</f>
        <v>65000</v>
      </c>
      <c r="G528" s="108">
        <f>SUM(G538)</f>
        <v>65000</v>
      </c>
      <c r="H528" s="108">
        <f>SUM(H538)</f>
        <v>64834.879999999997</v>
      </c>
      <c r="I528" s="112">
        <f t="shared" si="34"/>
        <v>0.99745969230769227</v>
      </c>
    </row>
    <row r="529" spans="1:9" s="46" customFormat="1" x14ac:dyDescent="0.2">
      <c r="A529" s="11"/>
      <c r="B529" s="11"/>
      <c r="C529" s="11"/>
      <c r="D529" s="11"/>
      <c r="E529" s="14" t="s">
        <v>95</v>
      </c>
      <c r="F529" s="108"/>
      <c r="G529" s="108"/>
      <c r="H529" s="108"/>
      <c r="I529" s="112" t="str">
        <f t="shared" si="34"/>
        <v xml:space="preserve">       </v>
      </c>
    </row>
    <row r="530" spans="1:9" s="46" customFormat="1" ht="22.5" customHeight="1" x14ac:dyDescent="0.2">
      <c r="A530" s="11" t="s">
        <v>77</v>
      </c>
      <c r="B530" s="11" t="s">
        <v>64</v>
      </c>
      <c r="C530" s="11" t="s">
        <v>91</v>
      </c>
      <c r="D530" s="11" t="s">
        <v>64</v>
      </c>
      <c r="E530" s="16" t="s">
        <v>135</v>
      </c>
      <c r="F530" s="108">
        <f>SUM(F531,F532,F535,F538)</f>
        <v>297726.5</v>
      </c>
      <c r="G530" s="108">
        <f>SUM(G531,G532,G535,G538)</f>
        <v>286126.5</v>
      </c>
      <c r="H530" s="108">
        <f>SUM(H531,H532,H535,H538)</f>
        <v>283729.75</v>
      </c>
      <c r="I530" s="112">
        <f t="shared" si="34"/>
        <v>0.99162346025272041</v>
      </c>
    </row>
    <row r="531" spans="1:9" s="46" customFormat="1" ht="24.75" customHeight="1" x14ac:dyDescent="0.2">
      <c r="A531" s="11"/>
      <c r="B531" s="11"/>
      <c r="C531" s="11"/>
      <c r="D531" s="11"/>
      <c r="E531" s="56" t="s">
        <v>63</v>
      </c>
      <c r="F531" s="108">
        <v>181826.5</v>
      </c>
      <c r="G531" s="90">
        <v>170226.5</v>
      </c>
      <c r="H531" s="90">
        <v>169027.15</v>
      </c>
      <c r="I531" s="112">
        <f t="shared" si="34"/>
        <v>0.99295438724287932</v>
      </c>
    </row>
    <row r="532" spans="1:9" s="46" customFormat="1" ht="33.75" customHeight="1" x14ac:dyDescent="0.2">
      <c r="A532" s="11"/>
      <c r="B532" s="11"/>
      <c r="C532" s="11"/>
      <c r="D532" s="11"/>
      <c r="E532" s="16" t="s">
        <v>72</v>
      </c>
      <c r="F532" s="108">
        <f>SUM(F533:F534)</f>
        <v>2700</v>
      </c>
      <c r="G532" s="108">
        <f>SUM(G533:G534)</f>
        <v>2700</v>
      </c>
      <c r="H532" s="108">
        <f>SUM(H533:H534)</f>
        <v>1860</v>
      </c>
      <c r="I532" s="112">
        <f t="shared" si="34"/>
        <v>0.68888888888888888</v>
      </c>
    </row>
    <row r="533" spans="1:9" s="46" customFormat="1" ht="60" customHeight="1" x14ac:dyDescent="0.2">
      <c r="A533" s="11"/>
      <c r="B533" s="11"/>
      <c r="C533" s="11"/>
      <c r="D533" s="11"/>
      <c r="E533" s="70" t="s">
        <v>297</v>
      </c>
      <c r="F533" s="113">
        <v>1100</v>
      </c>
      <c r="G533" s="113">
        <v>1100</v>
      </c>
      <c r="H533" s="113">
        <v>660</v>
      </c>
      <c r="I533" s="115">
        <f t="shared" si="34"/>
        <v>0.6</v>
      </c>
    </row>
    <row r="534" spans="1:9" s="46" customFormat="1" ht="58.5" customHeight="1" x14ac:dyDescent="0.2">
      <c r="A534" s="11"/>
      <c r="B534" s="11"/>
      <c r="C534" s="11"/>
      <c r="D534" s="11"/>
      <c r="E534" s="70" t="s">
        <v>298</v>
      </c>
      <c r="F534" s="113">
        <v>1600</v>
      </c>
      <c r="G534" s="113">
        <v>1600</v>
      </c>
      <c r="H534" s="113">
        <v>1200</v>
      </c>
      <c r="I534" s="115">
        <f t="shared" si="34"/>
        <v>0.75</v>
      </c>
    </row>
    <row r="535" spans="1:9" s="46" customFormat="1" ht="33" customHeight="1" x14ac:dyDescent="0.2">
      <c r="A535" s="11"/>
      <c r="B535" s="11"/>
      <c r="C535" s="11"/>
      <c r="D535" s="11"/>
      <c r="E535" s="56" t="s">
        <v>189</v>
      </c>
      <c r="F535" s="108">
        <f>SUM(F537)</f>
        <v>48200</v>
      </c>
      <c r="G535" s="108">
        <f>SUM(G537)</f>
        <v>48200</v>
      </c>
      <c r="H535" s="108">
        <f>SUM(H537)</f>
        <v>48007.72</v>
      </c>
      <c r="I535" s="112">
        <f t="shared" si="34"/>
        <v>0.99601078838174273</v>
      </c>
    </row>
    <row r="536" spans="1:9" s="46" customFormat="1" ht="17.25" customHeight="1" x14ac:dyDescent="0.2">
      <c r="A536" s="11"/>
      <c r="B536" s="11"/>
      <c r="C536" s="11"/>
      <c r="D536" s="11"/>
      <c r="E536" s="14" t="s">
        <v>95</v>
      </c>
      <c r="F536" s="113"/>
      <c r="G536" s="114"/>
      <c r="H536" s="114"/>
      <c r="I536" s="115" t="str">
        <f t="shared" si="34"/>
        <v xml:space="preserve">       </v>
      </c>
    </row>
    <row r="537" spans="1:9" s="46" customFormat="1" ht="60.75" customHeight="1" x14ac:dyDescent="0.2">
      <c r="A537" s="11"/>
      <c r="B537" s="11"/>
      <c r="C537" s="11"/>
      <c r="D537" s="11"/>
      <c r="E537" s="70" t="s">
        <v>297</v>
      </c>
      <c r="F537" s="113">
        <v>48200</v>
      </c>
      <c r="G537" s="113">
        <v>48200</v>
      </c>
      <c r="H537" s="114">
        <v>48007.72</v>
      </c>
      <c r="I537" s="115">
        <f t="shared" si="34"/>
        <v>0.99601078838174273</v>
      </c>
    </row>
    <row r="538" spans="1:9" s="46" customFormat="1" ht="26.25" customHeight="1" x14ac:dyDescent="0.2">
      <c r="A538" s="11"/>
      <c r="B538" s="11"/>
      <c r="C538" s="11"/>
      <c r="D538" s="11"/>
      <c r="E538" s="56" t="s">
        <v>61</v>
      </c>
      <c r="F538" s="108">
        <f>SUM(F539)</f>
        <v>65000</v>
      </c>
      <c r="G538" s="108">
        <f>SUM(G539)</f>
        <v>65000</v>
      </c>
      <c r="H538" s="108">
        <f>SUM(H539)</f>
        <v>64834.879999999997</v>
      </c>
      <c r="I538" s="112">
        <f t="shared" si="34"/>
        <v>0.99745969230769227</v>
      </c>
    </row>
    <row r="539" spans="1:9" s="46" customFormat="1" ht="56.25" customHeight="1" x14ac:dyDescent="0.2">
      <c r="A539" s="11"/>
      <c r="B539" s="11"/>
      <c r="C539" s="11"/>
      <c r="D539" s="11"/>
      <c r="E539" s="70" t="s">
        <v>298</v>
      </c>
      <c r="F539" s="113">
        <v>65000</v>
      </c>
      <c r="G539" s="113">
        <v>65000</v>
      </c>
      <c r="H539" s="114">
        <v>64834.879999999997</v>
      </c>
      <c r="I539" s="115">
        <f t="shared" si="34"/>
        <v>0.99745969230769227</v>
      </c>
    </row>
    <row r="540" spans="1:9" s="78" customFormat="1" ht="45" customHeight="1" x14ac:dyDescent="0.2">
      <c r="A540" s="76"/>
      <c r="B540" s="76"/>
      <c r="C540" s="76"/>
      <c r="D540" s="76"/>
      <c r="E540" s="77" t="s">
        <v>133</v>
      </c>
      <c r="F540" s="109">
        <f>SUM(F546,F548,F560,F585,F587)</f>
        <v>0</v>
      </c>
      <c r="G540" s="109">
        <f>SUM(G546,G548,G560,G585,G587)</f>
        <v>2246367.2000000002</v>
      </c>
      <c r="H540" s="109">
        <f>SUM(H546,H548,H560,H585,H587)</f>
        <v>2232941.8200000003</v>
      </c>
      <c r="I540" s="111">
        <f t="shared" si="34"/>
        <v>0.9940235149444846</v>
      </c>
    </row>
    <row r="541" spans="1:9" s="46" customFormat="1" ht="40.5" customHeight="1" x14ac:dyDescent="0.2">
      <c r="A541" s="13"/>
      <c r="B541" s="13"/>
      <c r="C541" s="13"/>
      <c r="D541" s="13"/>
      <c r="E541" s="16" t="s">
        <v>72</v>
      </c>
      <c r="F541" s="108">
        <f>SUM(F558,F575,F601)</f>
        <v>0</v>
      </c>
      <c r="G541" s="108">
        <f>SUM(G558,G575,G601)</f>
        <v>63325.599999999999</v>
      </c>
      <c r="H541" s="108">
        <f>SUM(H558,H575,H601)</f>
        <v>62945.599999999999</v>
      </c>
      <c r="I541" s="112">
        <f t="shared" si="34"/>
        <v>0.99399926727895194</v>
      </c>
    </row>
    <row r="542" spans="1:9" s="46" customFormat="1" ht="23.25" customHeight="1" x14ac:dyDescent="0.2">
      <c r="A542" s="13"/>
      <c r="B542" s="13"/>
      <c r="C542" s="13"/>
      <c r="D542" s="13"/>
      <c r="E542" s="56" t="s">
        <v>63</v>
      </c>
      <c r="F542" s="108">
        <f>SUM(F547,F549,F584,F586,F588)</f>
        <v>0</v>
      </c>
      <c r="G542" s="108">
        <f>SUM(G547,G549,G584,G586,G588)</f>
        <v>1240344.2</v>
      </c>
      <c r="H542" s="108">
        <f>SUM(H547,H549,H584,H586,H588)</f>
        <v>1228888.5099999998</v>
      </c>
      <c r="I542" s="112">
        <f t="shared" si="34"/>
        <v>0.99076410402854287</v>
      </c>
    </row>
    <row r="543" spans="1:9" s="46" customFormat="1" ht="28.5" x14ac:dyDescent="0.2">
      <c r="A543" s="13"/>
      <c r="B543" s="13"/>
      <c r="C543" s="13"/>
      <c r="D543" s="13"/>
      <c r="E543" s="56" t="s">
        <v>62</v>
      </c>
      <c r="F543" s="108">
        <f>SUM(F570,F589)</f>
        <v>0</v>
      </c>
      <c r="G543" s="108">
        <f>SUM(G570,G589)</f>
        <v>134986.79999999999</v>
      </c>
      <c r="H543" s="108">
        <f>SUM(H570,H589)</f>
        <v>133397.26</v>
      </c>
      <c r="I543" s="112">
        <f t="shared" si="34"/>
        <v>0.98822447824528048</v>
      </c>
    </row>
    <row r="544" spans="1:9" s="46" customFormat="1" ht="21" customHeight="1" x14ac:dyDescent="0.2">
      <c r="A544" s="13"/>
      <c r="B544" s="13"/>
      <c r="C544" s="13"/>
      <c r="D544" s="13"/>
      <c r="E544" s="56" t="s">
        <v>61</v>
      </c>
      <c r="F544" s="108">
        <f>SUM(F550,F561)</f>
        <v>0</v>
      </c>
      <c r="G544" s="108">
        <f>SUM(G550,G561)</f>
        <v>807710.60000000009</v>
      </c>
      <c r="H544" s="108">
        <f>SUM(H550,H561)</f>
        <v>807710.45000000007</v>
      </c>
      <c r="I544" s="112">
        <f t="shared" si="34"/>
        <v>0.99999981428992013</v>
      </c>
    </row>
    <row r="545" spans="1:9" s="47" customFormat="1" ht="21" customHeight="1" x14ac:dyDescent="0.2">
      <c r="A545" s="11"/>
      <c r="B545" s="11"/>
      <c r="C545" s="11"/>
      <c r="D545" s="11"/>
      <c r="E545" s="14" t="s">
        <v>95</v>
      </c>
      <c r="F545" s="116"/>
      <c r="G545" s="116"/>
      <c r="H545" s="116"/>
      <c r="I545" s="115" t="str">
        <f t="shared" si="34"/>
        <v xml:space="preserve">       </v>
      </c>
    </row>
    <row r="546" spans="1:9" s="47" customFormat="1" ht="93" customHeight="1" x14ac:dyDescent="0.2">
      <c r="A546" s="11" t="s">
        <v>77</v>
      </c>
      <c r="B546" s="11" t="s">
        <v>64</v>
      </c>
      <c r="C546" s="11" t="s">
        <v>64</v>
      </c>
      <c r="D546" s="11" t="s">
        <v>64</v>
      </c>
      <c r="E546" s="25" t="s">
        <v>202</v>
      </c>
      <c r="F546" s="108">
        <f>SUM(F547:F547)</f>
        <v>0</v>
      </c>
      <c r="G546" s="90">
        <f>SUM(G547:G547)</f>
        <v>189594.8</v>
      </c>
      <c r="H546" s="90">
        <f>SUM(H547:H547)</f>
        <v>189535.61</v>
      </c>
      <c r="I546" s="112">
        <f t="shared" si="34"/>
        <v>0.99968780789346545</v>
      </c>
    </row>
    <row r="547" spans="1:9" s="47" customFormat="1" ht="23.25" customHeight="1" x14ac:dyDescent="0.2">
      <c r="A547" s="13"/>
      <c r="B547" s="13"/>
      <c r="C547" s="13"/>
      <c r="D547" s="13"/>
      <c r="E547" s="55" t="s">
        <v>63</v>
      </c>
      <c r="F547" s="113"/>
      <c r="G547" s="114">
        <v>189594.8</v>
      </c>
      <c r="H547" s="114">
        <v>189535.61</v>
      </c>
      <c r="I547" s="115">
        <f t="shared" si="34"/>
        <v>0.99968780789346545</v>
      </c>
    </row>
    <row r="548" spans="1:9" s="47" customFormat="1" ht="72.75" customHeight="1" x14ac:dyDescent="0.2">
      <c r="A548" s="11" t="s">
        <v>77</v>
      </c>
      <c r="B548" s="11" t="s">
        <v>64</v>
      </c>
      <c r="C548" s="11" t="s">
        <v>64</v>
      </c>
      <c r="D548" s="11" t="s">
        <v>81</v>
      </c>
      <c r="E548" s="25" t="s">
        <v>335</v>
      </c>
      <c r="F548" s="108">
        <f>SUM(F549,F550,F558)</f>
        <v>0</v>
      </c>
      <c r="G548" s="108">
        <f>SUM(G549,G550,G558)</f>
        <v>258609.8</v>
      </c>
      <c r="H548" s="108">
        <f>SUM(H549,H550,H558)</f>
        <v>258609.72000000003</v>
      </c>
      <c r="I548" s="112">
        <f t="shared" si="34"/>
        <v>0.99999969065364125</v>
      </c>
    </row>
    <row r="549" spans="1:9" s="46" customFormat="1" ht="22.5" customHeight="1" x14ac:dyDescent="0.2">
      <c r="A549" s="13"/>
      <c r="B549" s="13"/>
      <c r="C549" s="13"/>
      <c r="D549" s="13"/>
      <c r="E549" s="56" t="s">
        <v>63</v>
      </c>
      <c r="F549" s="108"/>
      <c r="G549" s="90">
        <v>88295</v>
      </c>
      <c r="H549" s="90">
        <v>88294.99</v>
      </c>
      <c r="I549" s="112">
        <f t="shared" si="34"/>
        <v>0.99999988674330376</v>
      </c>
    </row>
    <row r="550" spans="1:9" s="46" customFormat="1" ht="26.25" customHeight="1" x14ac:dyDescent="0.2">
      <c r="A550" s="13"/>
      <c r="B550" s="13"/>
      <c r="C550" s="13"/>
      <c r="D550" s="13"/>
      <c r="E550" s="56" t="s">
        <v>61</v>
      </c>
      <c r="F550" s="108">
        <f>SUM(F551:F557)</f>
        <v>0</v>
      </c>
      <c r="G550" s="108">
        <f>SUM(G551:G557)</f>
        <v>164554.79999999999</v>
      </c>
      <c r="H550" s="108">
        <f>SUM(H551:H557)</f>
        <v>164554.73000000001</v>
      </c>
      <c r="I550" s="112">
        <f t="shared" si="34"/>
        <v>0.99999957460979583</v>
      </c>
    </row>
    <row r="551" spans="1:9" s="46" customFormat="1" ht="21" customHeight="1" x14ac:dyDescent="0.2">
      <c r="A551" s="13"/>
      <c r="B551" s="13"/>
      <c r="C551" s="13"/>
      <c r="D551" s="13"/>
      <c r="E551" s="102" t="s">
        <v>357</v>
      </c>
      <c r="F551" s="113"/>
      <c r="G551" s="114">
        <v>24630.1</v>
      </c>
      <c r="H551" s="114">
        <v>24630.07</v>
      </c>
      <c r="I551" s="115">
        <f t="shared" si="34"/>
        <v>0.99999878197814873</v>
      </c>
    </row>
    <row r="552" spans="1:9" s="46" customFormat="1" ht="35.25" customHeight="1" x14ac:dyDescent="0.2">
      <c r="A552" s="13"/>
      <c r="B552" s="13"/>
      <c r="C552" s="13"/>
      <c r="D552" s="13"/>
      <c r="E552" s="102" t="s">
        <v>358</v>
      </c>
      <c r="F552" s="113"/>
      <c r="G552" s="114">
        <v>395</v>
      </c>
      <c r="H552" s="114">
        <v>395</v>
      </c>
      <c r="I552" s="115">
        <f t="shared" si="34"/>
        <v>1</v>
      </c>
    </row>
    <row r="553" spans="1:9" s="46" customFormat="1" ht="33.75" customHeight="1" x14ac:dyDescent="0.2">
      <c r="A553" s="13"/>
      <c r="B553" s="13"/>
      <c r="C553" s="13"/>
      <c r="D553" s="13"/>
      <c r="E553" s="102" t="s">
        <v>359</v>
      </c>
      <c r="F553" s="113"/>
      <c r="G553" s="105">
        <v>128</v>
      </c>
      <c r="H553" s="114">
        <v>128</v>
      </c>
      <c r="I553" s="115">
        <f t="shared" si="34"/>
        <v>1</v>
      </c>
    </row>
    <row r="554" spans="1:9" s="46" customFormat="1" ht="28.5" customHeight="1" x14ac:dyDescent="0.2">
      <c r="A554" s="13"/>
      <c r="B554" s="13"/>
      <c r="C554" s="13"/>
      <c r="D554" s="13"/>
      <c r="E554" s="102" t="s">
        <v>360</v>
      </c>
      <c r="F554" s="113"/>
      <c r="G554" s="114">
        <v>13994.4</v>
      </c>
      <c r="H554" s="114">
        <v>13994.36</v>
      </c>
      <c r="I554" s="115">
        <f t="shared" si="34"/>
        <v>0.99999714171382847</v>
      </c>
    </row>
    <row r="555" spans="1:9" s="46" customFormat="1" ht="24.75" customHeight="1" x14ac:dyDescent="0.2">
      <c r="A555" s="13"/>
      <c r="B555" s="13"/>
      <c r="C555" s="13"/>
      <c r="D555" s="13"/>
      <c r="E555" s="102" t="s">
        <v>361</v>
      </c>
      <c r="F555" s="113"/>
      <c r="G555" s="114">
        <v>122875.3</v>
      </c>
      <c r="H555" s="114">
        <v>122875.3</v>
      </c>
      <c r="I555" s="115">
        <f t="shared" si="34"/>
        <v>1</v>
      </c>
    </row>
    <row r="556" spans="1:9" s="46" customFormat="1" ht="31.5" customHeight="1" x14ac:dyDescent="0.2">
      <c r="A556" s="13"/>
      <c r="B556" s="13"/>
      <c r="C556" s="13"/>
      <c r="D556" s="13"/>
      <c r="E556" s="102" t="s">
        <v>362</v>
      </c>
      <c r="F556" s="113"/>
      <c r="G556" s="114">
        <v>1632</v>
      </c>
      <c r="H556" s="114">
        <v>1632</v>
      </c>
      <c r="I556" s="115">
        <f t="shared" si="34"/>
        <v>1</v>
      </c>
    </row>
    <row r="557" spans="1:9" s="46" customFormat="1" ht="36" customHeight="1" x14ac:dyDescent="0.2">
      <c r="A557" s="13"/>
      <c r="B557" s="13"/>
      <c r="C557" s="13"/>
      <c r="D557" s="13"/>
      <c r="E557" s="102" t="s">
        <v>363</v>
      </c>
      <c r="F557" s="113"/>
      <c r="G557" s="114">
        <v>900</v>
      </c>
      <c r="H557" s="114">
        <v>900</v>
      </c>
      <c r="I557" s="115">
        <f t="shared" si="34"/>
        <v>1</v>
      </c>
    </row>
    <row r="558" spans="1:9" s="46" customFormat="1" ht="31.5" customHeight="1" x14ac:dyDescent="0.2">
      <c r="A558" s="13"/>
      <c r="B558" s="13"/>
      <c r="C558" s="13"/>
      <c r="D558" s="13"/>
      <c r="E558" s="16" t="s">
        <v>72</v>
      </c>
      <c r="F558" s="108">
        <f>SUM(F559)</f>
        <v>0</v>
      </c>
      <c r="G558" s="108">
        <f>SUM(G559)</f>
        <v>5760</v>
      </c>
      <c r="H558" s="108">
        <f>SUM(H559)</f>
        <v>5760</v>
      </c>
      <c r="I558" s="112">
        <f t="shared" si="34"/>
        <v>1</v>
      </c>
    </row>
    <row r="559" spans="1:9" s="46" customFormat="1" ht="41.25" customHeight="1" x14ac:dyDescent="0.2">
      <c r="A559" s="13"/>
      <c r="B559" s="13"/>
      <c r="C559" s="13"/>
      <c r="D559" s="13"/>
      <c r="E559" s="102" t="s">
        <v>364</v>
      </c>
      <c r="F559" s="113"/>
      <c r="G559" s="114">
        <v>5760</v>
      </c>
      <c r="H559" s="114">
        <v>5760</v>
      </c>
      <c r="I559" s="115">
        <f t="shared" si="34"/>
        <v>1</v>
      </c>
    </row>
    <row r="560" spans="1:9" s="46" customFormat="1" ht="102.75" customHeight="1" x14ac:dyDescent="0.2">
      <c r="A560" s="11" t="s">
        <v>77</v>
      </c>
      <c r="B560" s="11" t="s">
        <v>64</v>
      </c>
      <c r="C560" s="11" t="s">
        <v>64</v>
      </c>
      <c r="D560" s="11" t="s">
        <v>65</v>
      </c>
      <c r="E560" s="25" t="s">
        <v>365</v>
      </c>
      <c r="F560" s="108">
        <f>SUM(F561,F570,F575,F584)</f>
        <v>0</v>
      </c>
      <c r="G560" s="108">
        <f>SUM(G561,G570,G575,G584)</f>
        <v>1591845</v>
      </c>
      <c r="H560" s="108">
        <f>SUM(H561,H570,H575,H584)</f>
        <v>1591844.8800000001</v>
      </c>
      <c r="I560" s="112">
        <f t="shared" si="34"/>
        <v>0.99999992461577614</v>
      </c>
    </row>
    <row r="561" spans="1:9" s="46" customFormat="1" ht="30" customHeight="1" x14ac:dyDescent="0.2">
      <c r="A561" s="11"/>
      <c r="B561" s="11"/>
      <c r="C561" s="11"/>
      <c r="D561" s="11"/>
      <c r="E561" s="56" t="s">
        <v>61</v>
      </c>
      <c r="F561" s="108">
        <f>SUM(F562:F569)</f>
        <v>0</v>
      </c>
      <c r="G561" s="108">
        <f>SUM(G562:G569)</f>
        <v>643155.80000000005</v>
      </c>
      <c r="H561" s="108">
        <f>SUM(H562:H569)</f>
        <v>643155.72000000009</v>
      </c>
      <c r="I561" s="112">
        <f t="shared" si="34"/>
        <v>0.99999987561334291</v>
      </c>
    </row>
    <row r="562" spans="1:9" s="46" customFormat="1" ht="32.25" customHeight="1" x14ac:dyDescent="0.2">
      <c r="A562" s="13"/>
      <c r="B562" s="13"/>
      <c r="C562" s="13"/>
      <c r="D562" s="13"/>
      <c r="E562" s="103" t="s">
        <v>366</v>
      </c>
      <c r="F562" s="113"/>
      <c r="G562" s="113">
        <v>17004</v>
      </c>
      <c r="H562" s="113">
        <v>17004</v>
      </c>
      <c r="I562" s="115">
        <f t="shared" si="34"/>
        <v>1</v>
      </c>
    </row>
    <row r="563" spans="1:9" s="46" customFormat="1" ht="32.25" customHeight="1" x14ac:dyDescent="0.2">
      <c r="A563" s="13"/>
      <c r="B563" s="13"/>
      <c r="C563" s="13"/>
      <c r="D563" s="13"/>
      <c r="E563" s="103" t="s">
        <v>367</v>
      </c>
      <c r="F563" s="113"/>
      <c r="G563" s="113">
        <v>300949.09999999998</v>
      </c>
      <c r="H563" s="113">
        <v>300949.03000000003</v>
      </c>
      <c r="I563" s="115">
        <f t="shared" si="34"/>
        <v>0.99999976740252772</v>
      </c>
    </row>
    <row r="564" spans="1:9" s="46" customFormat="1" ht="34.5" customHeight="1" x14ac:dyDescent="0.2">
      <c r="A564" s="13"/>
      <c r="B564" s="13"/>
      <c r="C564" s="13"/>
      <c r="D564" s="13"/>
      <c r="E564" s="103" t="s">
        <v>368</v>
      </c>
      <c r="F564" s="113"/>
      <c r="G564" s="113">
        <v>3125</v>
      </c>
      <c r="H564" s="113">
        <v>3125</v>
      </c>
      <c r="I564" s="115">
        <f t="shared" si="34"/>
        <v>1</v>
      </c>
    </row>
    <row r="565" spans="1:9" s="46" customFormat="1" ht="32.25" customHeight="1" x14ac:dyDescent="0.2">
      <c r="A565" s="13"/>
      <c r="B565" s="13"/>
      <c r="C565" s="13"/>
      <c r="D565" s="13"/>
      <c r="E565" s="103" t="s">
        <v>369</v>
      </c>
      <c r="F565" s="113"/>
      <c r="G565" s="113">
        <v>2270</v>
      </c>
      <c r="H565" s="113">
        <v>2270</v>
      </c>
      <c r="I565" s="115">
        <f t="shared" si="34"/>
        <v>1</v>
      </c>
    </row>
    <row r="566" spans="1:9" s="46" customFormat="1" ht="32.25" customHeight="1" x14ac:dyDescent="0.2">
      <c r="A566" s="13"/>
      <c r="B566" s="13"/>
      <c r="C566" s="13"/>
      <c r="D566" s="13"/>
      <c r="E566" s="103" t="s">
        <v>370</v>
      </c>
      <c r="F566" s="113"/>
      <c r="G566" s="113">
        <v>13983.9</v>
      </c>
      <c r="H566" s="113">
        <v>13983.9</v>
      </c>
      <c r="I566" s="115">
        <f t="shared" si="34"/>
        <v>1</v>
      </c>
    </row>
    <row r="567" spans="1:9" s="46" customFormat="1" ht="32.25" customHeight="1" x14ac:dyDescent="0.2">
      <c r="A567" s="13"/>
      <c r="B567" s="13"/>
      <c r="C567" s="13"/>
      <c r="D567" s="13"/>
      <c r="E567" s="103" t="s">
        <v>371</v>
      </c>
      <c r="F567" s="113"/>
      <c r="G567" s="113">
        <v>30000</v>
      </c>
      <c r="H567" s="113">
        <v>30000</v>
      </c>
      <c r="I567" s="115">
        <f t="shared" si="34"/>
        <v>1</v>
      </c>
    </row>
    <row r="568" spans="1:9" s="46" customFormat="1" ht="32.25" customHeight="1" x14ac:dyDescent="0.2">
      <c r="A568" s="13"/>
      <c r="B568" s="13"/>
      <c r="C568" s="13"/>
      <c r="D568" s="13"/>
      <c r="E568" s="103" t="s">
        <v>372</v>
      </c>
      <c r="F568" s="113"/>
      <c r="G568" s="113">
        <v>272084</v>
      </c>
      <c r="H568" s="113">
        <v>272084</v>
      </c>
      <c r="I568" s="115">
        <f t="shared" si="34"/>
        <v>1</v>
      </c>
    </row>
    <row r="569" spans="1:9" s="46" customFormat="1" ht="55.5" customHeight="1" x14ac:dyDescent="0.2">
      <c r="A569" s="13"/>
      <c r="B569" s="13"/>
      <c r="C569" s="13"/>
      <c r="D569" s="13"/>
      <c r="E569" s="103" t="s">
        <v>373</v>
      </c>
      <c r="F569" s="113"/>
      <c r="G569" s="113">
        <v>3739.8</v>
      </c>
      <c r="H569" s="113">
        <v>3739.79</v>
      </c>
      <c r="I569" s="115">
        <f t="shared" si="34"/>
        <v>0.99999732606021707</v>
      </c>
    </row>
    <row r="570" spans="1:9" s="46" customFormat="1" ht="32.25" customHeight="1" x14ac:dyDescent="0.2">
      <c r="A570" s="13"/>
      <c r="B570" s="13"/>
      <c r="C570" s="13"/>
      <c r="D570" s="13"/>
      <c r="E570" s="56" t="s">
        <v>62</v>
      </c>
      <c r="F570" s="108">
        <f>SUM(F571:F574)</f>
        <v>0</v>
      </c>
      <c r="G570" s="108">
        <f>SUM(G571:G574)</f>
        <v>76106.8</v>
      </c>
      <c r="H570" s="108">
        <f>SUM(H571:H574)</f>
        <v>76106.8</v>
      </c>
      <c r="I570" s="112">
        <f t="shared" si="34"/>
        <v>1</v>
      </c>
    </row>
    <row r="571" spans="1:9" s="46" customFormat="1" ht="32.25" customHeight="1" x14ac:dyDescent="0.2">
      <c r="A571" s="13"/>
      <c r="B571" s="13"/>
      <c r="C571" s="13"/>
      <c r="D571" s="13"/>
      <c r="E571" s="55" t="s">
        <v>374</v>
      </c>
      <c r="F571" s="113"/>
      <c r="G571" s="113">
        <v>38345.300000000003</v>
      </c>
      <c r="H571" s="113">
        <v>38345.300000000003</v>
      </c>
      <c r="I571" s="115">
        <f t="shared" si="34"/>
        <v>1</v>
      </c>
    </row>
    <row r="572" spans="1:9" s="46" customFormat="1" ht="39" customHeight="1" x14ac:dyDescent="0.2">
      <c r="A572" s="13"/>
      <c r="B572" s="13"/>
      <c r="C572" s="13"/>
      <c r="D572" s="13"/>
      <c r="E572" s="55" t="s">
        <v>375</v>
      </c>
      <c r="F572" s="113"/>
      <c r="G572" s="113">
        <v>14511.5</v>
      </c>
      <c r="H572" s="113">
        <v>14511.5</v>
      </c>
      <c r="I572" s="115">
        <f t="shared" si="34"/>
        <v>1</v>
      </c>
    </row>
    <row r="573" spans="1:9" s="46" customFormat="1" ht="38.25" customHeight="1" x14ac:dyDescent="0.2">
      <c r="A573" s="13"/>
      <c r="B573" s="13"/>
      <c r="C573" s="13"/>
      <c r="D573" s="13"/>
      <c r="E573" s="55" t="s">
        <v>376</v>
      </c>
      <c r="F573" s="113"/>
      <c r="G573" s="113">
        <v>1200</v>
      </c>
      <c r="H573" s="113">
        <v>1200</v>
      </c>
      <c r="I573" s="115">
        <f t="shared" si="34"/>
        <v>1</v>
      </c>
    </row>
    <row r="574" spans="1:9" s="46" customFormat="1" ht="34.5" customHeight="1" x14ac:dyDescent="0.2">
      <c r="A574" s="13"/>
      <c r="B574" s="13"/>
      <c r="C574" s="13"/>
      <c r="D574" s="13"/>
      <c r="E574" s="55" t="s">
        <v>377</v>
      </c>
      <c r="F574" s="113"/>
      <c r="G574" s="113">
        <v>22050</v>
      </c>
      <c r="H574" s="113">
        <v>22050</v>
      </c>
      <c r="I574" s="115">
        <f t="shared" si="34"/>
        <v>1</v>
      </c>
    </row>
    <row r="575" spans="1:9" s="46" customFormat="1" ht="32.25" customHeight="1" x14ac:dyDescent="0.2">
      <c r="A575" s="13"/>
      <c r="B575" s="13"/>
      <c r="C575" s="13"/>
      <c r="D575" s="13"/>
      <c r="E575" s="16" t="s">
        <v>72</v>
      </c>
      <c r="F575" s="108">
        <f>SUM(F576:F583)</f>
        <v>0</v>
      </c>
      <c r="G575" s="108">
        <f>SUM(G576:G583)</f>
        <v>56295.6</v>
      </c>
      <c r="H575" s="108">
        <f>SUM(H576:H583)</f>
        <v>56295.6</v>
      </c>
      <c r="I575" s="112">
        <f t="shared" si="34"/>
        <v>1</v>
      </c>
    </row>
    <row r="576" spans="1:9" s="46" customFormat="1" ht="32.25" customHeight="1" x14ac:dyDescent="0.2">
      <c r="A576" s="13"/>
      <c r="B576" s="13"/>
      <c r="C576" s="13"/>
      <c r="D576" s="13"/>
      <c r="E576" s="55" t="s">
        <v>377</v>
      </c>
      <c r="F576" s="113"/>
      <c r="G576" s="113">
        <v>650</v>
      </c>
      <c r="H576" s="113">
        <v>650</v>
      </c>
      <c r="I576" s="115">
        <f t="shared" si="34"/>
        <v>1</v>
      </c>
    </row>
    <row r="577" spans="1:9" s="46" customFormat="1" ht="32.25" customHeight="1" x14ac:dyDescent="0.2">
      <c r="A577" s="13"/>
      <c r="B577" s="13"/>
      <c r="C577" s="13"/>
      <c r="D577" s="13"/>
      <c r="E577" s="55" t="s">
        <v>378</v>
      </c>
      <c r="F577" s="113"/>
      <c r="G577" s="113">
        <v>5879</v>
      </c>
      <c r="H577" s="113">
        <v>5879</v>
      </c>
      <c r="I577" s="115">
        <f t="shared" si="34"/>
        <v>1</v>
      </c>
    </row>
    <row r="578" spans="1:9" s="46" customFormat="1" ht="32.25" customHeight="1" x14ac:dyDescent="0.2">
      <c r="A578" s="13"/>
      <c r="B578" s="13"/>
      <c r="C578" s="13"/>
      <c r="D578" s="13"/>
      <c r="E578" s="103" t="s">
        <v>379</v>
      </c>
      <c r="F578" s="113"/>
      <c r="G578" s="113">
        <v>669.6</v>
      </c>
      <c r="H578" s="113">
        <v>669.6</v>
      </c>
      <c r="I578" s="115">
        <f t="shared" si="34"/>
        <v>1</v>
      </c>
    </row>
    <row r="579" spans="1:9" s="46" customFormat="1" ht="32.25" customHeight="1" x14ac:dyDescent="0.2">
      <c r="A579" s="13"/>
      <c r="B579" s="13"/>
      <c r="C579" s="13"/>
      <c r="D579" s="13"/>
      <c r="E579" s="103" t="s">
        <v>380</v>
      </c>
      <c r="F579" s="113"/>
      <c r="G579" s="113">
        <v>6831</v>
      </c>
      <c r="H579" s="113">
        <v>6831</v>
      </c>
      <c r="I579" s="115">
        <f t="shared" si="34"/>
        <v>1</v>
      </c>
    </row>
    <row r="580" spans="1:9" s="46" customFormat="1" ht="32.25" customHeight="1" x14ac:dyDescent="0.2">
      <c r="A580" s="13"/>
      <c r="B580" s="13"/>
      <c r="C580" s="13"/>
      <c r="D580" s="13"/>
      <c r="E580" s="103" t="s">
        <v>381</v>
      </c>
      <c r="F580" s="113"/>
      <c r="G580" s="113">
        <v>17900</v>
      </c>
      <c r="H580" s="113">
        <v>17900</v>
      </c>
      <c r="I580" s="115">
        <f t="shared" si="34"/>
        <v>1</v>
      </c>
    </row>
    <row r="581" spans="1:9" s="46" customFormat="1" ht="32.25" customHeight="1" x14ac:dyDescent="0.2">
      <c r="A581" s="13"/>
      <c r="B581" s="13"/>
      <c r="C581" s="13"/>
      <c r="D581" s="13"/>
      <c r="E581" s="103" t="s">
        <v>382</v>
      </c>
      <c r="F581" s="113"/>
      <c r="G581" s="113">
        <v>300</v>
      </c>
      <c r="H581" s="113">
        <v>300</v>
      </c>
      <c r="I581" s="115">
        <f t="shared" si="34"/>
        <v>1</v>
      </c>
    </row>
    <row r="582" spans="1:9" s="46" customFormat="1" ht="32.25" customHeight="1" x14ac:dyDescent="0.2">
      <c r="A582" s="13"/>
      <c r="B582" s="13"/>
      <c r="C582" s="13"/>
      <c r="D582" s="13"/>
      <c r="E582" s="103" t="s">
        <v>383</v>
      </c>
      <c r="F582" s="113"/>
      <c r="G582" s="113">
        <v>150</v>
      </c>
      <c r="H582" s="113">
        <v>150</v>
      </c>
      <c r="I582" s="115">
        <f t="shared" si="34"/>
        <v>1</v>
      </c>
    </row>
    <row r="583" spans="1:9" s="46" customFormat="1" ht="32.25" customHeight="1" x14ac:dyDescent="0.2">
      <c r="A583" s="13"/>
      <c r="B583" s="13"/>
      <c r="C583" s="13"/>
      <c r="D583" s="13"/>
      <c r="E583" s="103" t="s">
        <v>384</v>
      </c>
      <c r="F583" s="113"/>
      <c r="G583" s="113">
        <v>23916</v>
      </c>
      <c r="H583" s="113">
        <v>23916</v>
      </c>
      <c r="I583" s="115">
        <f t="shared" si="34"/>
        <v>1</v>
      </c>
    </row>
    <row r="584" spans="1:9" s="46" customFormat="1" ht="32.25" customHeight="1" x14ac:dyDescent="0.2">
      <c r="A584" s="13"/>
      <c r="B584" s="13"/>
      <c r="C584" s="13"/>
      <c r="D584" s="13"/>
      <c r="E584" s="56" t="s">
        <v>63</v>
      </c>
      <c r="F584" s="108"/>
      <c r="G584" s="90">
        <v>816286.8</v>
      </c>
      <c r="H584" s="90">
        <v>816286.76</v>
      </c>
      <c r="I584" s="112">
        <f t="shared" si="34"/>
        <v>0.99999995099761496</v>
      </c>
    </row>
    <row r="585" spans="1:9" s="46" customFormat="1" ht="48.75" customHeight="1" x14ac:dyDescent="0.2">
      <c r="A585" s="11" t="s">
        <v>77</v>
      </c>
      <c r="B585" s="11" t="s">
        <v>64</v>
      </c>
      <c r="C585" s="11" t="s">
        <v>64</v>
      </c>
      <c r="D585" s="11" t="s">
        <v>67</v>
      </c>
      <c r="E585" s="25" t="s">
        <v>203</v>
      </c>
      <c r="F585" s="108">
        <f>SUM(F586)</f>
        <v>0</v>
      </c>
      <c r="G585" s="90">
        <f>SUM(G586)</f>
        <v>1460.4</v>
      </c>
      <c r="H585" s="90">
        <f>SUM(H586)</f>
        <v>1239.4000000000001</v>
      </c>
      <c r="I585" s="112">
        <f t="shared" si="34"/>
        <v>0.84867159682278825</v>
      </c>
    </row>
    <row r="586" spans="1:9" s="46" customFormat="1" ht="22.5" customHeight="1" x14ac:dyDescent="0.2">
      <c r="A586" s="13"/>
      <c r="B586" s="13"/>
      <c r="C586" s="13"/>
      <c r="D586" s="13"/>
      <c r="E586" s="55" t="s">
        <v>63</v>
      </c>
      <c r="F586" s="113"/>
      <c r="G586" s="114">
        <v>1460.4</v>
      </c>
      <c r="H586" s="114">
        <v>1239.4000000000001</v>
      </c>
      <c r="I586" s="115">
        <f t="shared" ref="I586:I649" si="36">IF(H586=0,"       ",H586/G586)</f>
        <v>0.84867159682278825</v>
      </c>
    </row>
    <row r="587" spans="1:9" s="46" customFormat="1" ht="52.5" customHeight="1" x14ac:dyDescent="0.2">
      <c r="A587" s="11" t="s">
        <v>77</v>
      </c>
      <c r="B587" s="11" t="s">
        <v>64</v>
      </c>
      <c r="C587" s="11" t="s">
        <v>64</v>
      </c>
      <c r="D587" s="11" t="s">
        <v>78</v>
      </c>
      <c r="E587" s="25" t="s">
        <v>204</v>
      </c>
      <c r="F587" s="108">
        <f>SUM(F588,F589,F601)</f>
        <v>0</v>
      </c>
      <c r="G587" s="108">
        <f>SUM(G588,G589,G601)</f>
        <v>204857.2</v>
      </c>
      <c r="H587" s="108">
        <f>SUM(H588,H589,H601)</f>
        <v>191712.21</v>
      </c>
      <c r="I587" s="112">
        <f t="shared" si="36"/>
        <v>0.93583340004647131</v>
      </c>
    </row>
    <row r="588" spans="1:9" s="46" customFormat="1" ht="23.25" customHeight="1" x14ac:dyDescent="0.2">
      <c r="A588" s="13"/>
      <c r="B588" s="13"/>
      <c r="C588" s="13"/>
      <c r="D588" s="13"/>
      <c r="E588" s="56" t="s">
        <v>63</v>
      </c>
      <c r="F588" s="108"/>
      <c r="G588" s="90">
        <v>144707.20000000001</v>
      </c>
      <c r="H588" s="90">
        <v>133531.75</v>
      </c>
      <c r="I588" s="112">
        <f t="shared" si="36"/>
        <v>0.9227719837022621</v>
      </c>
    </row>
    <row r="589" spans="1:9" s="46" customFormat="1" ht="30.75" customHeight="1" x14ac:dyDescent="0.2">
      <c r="A589" s="13"/>
      <c r="B589" s="13"/>
      <c r="C589" s="13"/>
      <c r="D589" s="13"/>
      <c r="E589" s="56" t="s">
        <v>62</v>
      </c>
      <c r="F589" s="108">
        <f>SUM(F590:F600)</f>
        <v>0</v>
      </c>
      <c r="G589" s="108">
        <f>SUM(G590:G600)</f>
        <v>58880</v>
      </c>
      <c r="H589" s="108">
        <f>SUM(H590:H600)</f>
        <v>57290.46</v>
      </c>
      <c r="I589" s="112">
        <f t="shared" si="36"/>
        <v>0.9730037364130435</v>
      </c>
    </row>
    <row r="590" spans="1:9" s="46" customFormat="1" ht="71.25" customHeight="1" x14ac:dyDescent="0.2">
      <c r="A590" s="13"/>
      <c r="B590" s="13"/>
      <c r="C590" s="13"/>
      <c r="D590" s="13"/>
      <c r="E590" s="55" t="s">
        <v>385</v>
      </c>
      <c r="F590" s="113"/>
      <c r="G590" s="113">
        <v>23000</v>
      </c>
      <c r="H590" s="113">
        <v>22850.46</v>
      </c>
      <c r="I590" s="115">
        <f t="shared" si="36"/>
        <v>0.99349826086956516</v>
      </c>
    </row>
    <row r="591" spans="1:9" s="46" customFormat="1" ht="62.25" customHeight="1" x14ac:dyDescent="0.2">
      <c r="A591" s="13"/>
      <c r="B591" s="13"/>
      <c r="C591" s="13"/>
      <c r="D591" s="13"/>
      <c r="E591" s="55" t="s">
        <v>386</v>
      </c>
      <c r="F591" s="113"/>
      <c r="G591" s="113">
        <v>19530</v>
      </c>
      <c r="H591" s="113">
        <v>19500</v>
      </c>
      <c r="I591" s="115">
        <f t="shared" si="36"/>
        <v>0.99846390168970811</v>
      </c>
    </row>
    <row r="592" spans="1:9" s="46" customFormat="1" ht="48" customHeight="1" x14ac:dyDescent="0.2">
      <c r="A592" s="13"/>
      <c r="B592" s="13"/>
      <c r="C592" s="13"/>
      <c r="D592" s="13"/>
      <c r="E592" s="55" t="s">
        <v>387</v>
      </c>
      <c r="F592" s="113"/>
      <c r="G592" s="113">
        <v>14650</v>
      </c>
      <c r="H592" s="113">
        <v>14600</v>
      </c>
      <c r="I592" s="115">
        <f t="shared" si="36"/>
        <v>0.9965870307167235</v>
      </c>
    </row>
    <row r="593" spans="1:9" s="46" customFormat="1" ht="61.5" customHeight="1" x14ac:dyDescent="0.2">
      <c r="A593" s="13"/>
      <c r="B593" s="13"/>
      <c r="C593" s="13"/>
      <c r="D593" s="13"/>
      <c r="E593" s="55" t="s">
        <v>388</v>
      </c>
      <c r="F593" s="113"/>
      <c r="G593" s="113">
        <v>130</v>
      </c>
      <c r="H593" s="113">
        <v>130</v>
      </c>
      <c r="I593" s="115">
        <f t="shared" si="36"/>
        <v>1</v>
      </c>
    </row>
    <row r="594" spans="1:9" s="46" customFormat="1" ht="59.25" customHeight="1" x14ac:dyDescent="0.2">
      <c r="A594" s="13"/>
      <c r="B594" s="13"/>
      <c r="C594" s="13"/>
      <c r="D594" s="13"/>
      <c r="E594" s="55" t="s">
        <v>389</v>
      </c>
      <c r="F594" s="113"/>
      <c r="G594" s="113">
        <v>90</v>
      </c>
      <c r="H594" s="113"/>
      <c r="I594" s="115" t="str">
        <f t="shared" si="36"/>
        <v xml:space="preserve">       </v>
      </c>
    </row>
    <row r="595" spans="1:9" s="46" customFormat="1" ht="63" customHeight="1" x14ac:dyDescent="0.2">
      <c r="A595" s="13"/>
      <c r="B595" s="13"/>
      <c r="C595" s="13"/>
      <c r="D595" s="13"/>
      <c r="E595" s="55" t="s">
        <v>390</v>
      </c>
      <c r="F595" s="113"/>
      <c r="G595" s="113">
        <v>120</v>
      </c>
      <c r="H595" s="113">
        <v>120</v>
      </c>
      <c r="I595" s="115">
        <f t="shared" si="36"/>
        <v>1</v>
      </c>
    </row>
    <row r="596" spans="1:9" s="46" customFormat="1" ht="61.5" customHeight="1" x14ac:dyDescent="0.2">
      <c r="A596" s="13"/>
      <c r="B596" s="13"/>
      <c r="C596" s="13"/>
      <c r="D596" s="13"/>
      <c r="E596" s="55" t="s">
        <v>391</v>
      </c>
      <c r="F596" s="113"/>
      <c r="G596" s="113">
        <v>90</v>
      </c>
      <c r="H596" s="113">
        <v>90</v>
      </c>
      <c r="I596" s="115">
        <f t="shared" si="36"/>
        <v>1</v>
      </c>
    </row>
    <row r="597" spans="1:9" s="46" customFormat="1" ht="61.5" customHeight="1" x14ac:dyDescent="0.2">
      <c r="A597" s="13"/>
      <c r="B597" s="13"/>
      <c r="C597" s="13"/>
      <c r="D597" s="13"/>
      <c r="E597" s="55" t="s">
        <v>392</v>
      </c>
      <c r="F597" s="113"/>
      <c r="G597" s="113">
        <v>400</v>
      </c>
      <c r="H597" s="113"/>
      <c r="I597" s="115" t="str">
        <f t="shared" si="36"/>
        <v xml:space="preserve">       </v>
      </c>
    </row>
    <row r="598" spans="1:9" s="46" customFormat="1" ht="66" customHeight="1" x14ac:dyDescent="0.2">
      <c r="A598" s="13"/>
      <c r="B598" s="13"/>
      <c r="C598" s="13"/>
      <c r="D598" s="13"/>
      <c r="E598" s="55" t="s">
        <v>393</v>
      </c>
      <c r="F598" s="113"/>
      <c r="G598" s="113">
        <v>260</v>
      </c>
      <c r="H598" s="113"/>
      <c r="I598" s="115" t="str">
        <f t="shared" si="36"/>
        <v xml:space="preserve">       </v>
      </c>
    </row>
    <row r="599" spans="1:9" s="46" customFormat="1" ht="66" customHeight="1" x14ac:dyDescent="0.2">
      <c r="A599" s="13"/>
      <c r="B599" s="13"/>
      <c r="C599" s="13"/>
      <c r="D599" s="13"/>
      <c r="E599" s="55" t="s">
        <v>394</v>
      </c>
      <c r="F599" s="113"/>
      <c r="G599" s="113">
        <v>350</v>
      </c>
      <c r="H599" s="113"/>
      <c r="I599" s="115" t="str">
        <f t="shared" si="36"/>
        <v xml:space="preserve">       </v>
      </c>
    </row>
    <row r="600" spans="1:9" s="46" customFormat="1" ht="66" customHeight="1" x14ac:dyDescent="0.2">
      <c r="A600" s="13"/>
      <c r="B600" s="13"/>
      <c r="C600" s="13"/>
      <c r="D600" s="13"/>
      <c r="E600" s="55" t="s">
        <v>395</v>
      </c>
      <c r="F600" s="113"/>
      <c r="G600" s="113">
        <v>260</v>
      </c>
      <c r="H600" s="113"/>
      <c r="I600" s="115" t="str">
        <f t="shared" si="36"/>
        <v xml:space="preserve">       </v>
      </c>
    </row>
    <row r="601" spans="1:9" s="46" customFormat="1" ht="35.25" customHeight="1" x14ac:dyDescent="0.2">
      <c r="A601" s="13"/>
      <c r="B601" s="13"/>
      <c r="C601" s="13"/>
      <c r="D601" s="13"/>
      <c r="E601" s="16" t="s">
        <v>72</v>
      </c>
      <c r="F601" s="108">
        <f>SUM(F602:F604)</f>
        <v>0</v>
      </c>
      <c r="G601" s="108">
        <f>SUM(G602:G604)</f>
        <v>1270</v>
      </c>
      <c r="H601" s="108">
        <f>SUM(H602:H604)</f>
        <v>890</v>
      </c>
      <c r="I601" s="112">
        <f t="shared" si="36"/>
        <v>0.70078740157480313</v>
      </c>
    </row>
    <row r="602" spans="1:9" s="46" customFormat="1" ht="67.5" customHeight="1" x14ac:dyDescent="0.2">
      <c r="A602" s="13"/>
      <c r="B602" s="13"/>
      <c r="C602" s="13"/>
      <c r="D602" s="13"/>
      <c r="E602" s="55" t="s">
        <v>396</v>
      </c>
      <c r="F602" s="113"/>
      <c r="G602" s="113">
        <v>380</v>
      </c>
      <c r="H602" s="113">
        <v>380</v>
      </c>
      <c r="I602" s="115">
        <f t="shared" si="36"/>
        <v>1</v>
      </c>
    </row>
    <row r="603" spans="1:9" s="46" customFormat="1" ht="67.5" customHeight="1" x14ac:dyDescent="0.2">
      <c r="A603" s="13"/>
      <c r="B603" s="13"/>
      <c r="C603" s="13"/>
      <c r="D603" s="13"/>
      <c r="E603" s="55" t="s">
        <v>397</v>
      </c>
      <c r="F603" s="113"/>
      <c r="G603" s="113">
        <v>510</v>
      </c>
      <c r="H603" s="113">
        <v>510</v>
      </c>
      <c r="I603" s="115">
        <f t="shared" si="36"/>
        <v>1</v>
      </c>
    </row>
    <row r="604" spans="1:9" s="46" customFormat="1" ht="67.5" customHeight="1" x14ac:dyDescent="0.2">
      <c r="A604" s="13"/>
      <c r="B604" s="13"/>
      <c r="C604" s="13"/>
      <c r="D604" s="13"/>
      <c r="E604" s="55" t="s">
        <v>398</v>
      </c>
      <c r="F604" s="113"/>
      <c r="G604" s="113">
        <v>380</v>
      </c>
      <c r="H604" s="113"/>
      <c r="I604" s="115" t="str">
        <f t="shared" si="36"/>
        <v xml:space="preserve">       </v>
      </c>
    </row>
    <row r="605" spans="1:9" s="78" customFormat="1" ht="45" customHeight="1" x14ac:dyDescent="0.2">
      <c r="A605" s="76"/>
      <c r="B605" s="76"/>
      <c r="C605" s="76"/>
      <c r="D605" s="76"/>
      <c r="E605" s="77" t="s">
        <v>153</v>
      </c>
      <c r="F605" s="109">
        <f t="shared" ref="F605:H606" si="37">SUM(F607)</f>
        <v>0</v>
      </c>
      <c r="G605" s="110">
        <f t="shared" si="37"/>
        <v>14000</v>
      </c>
      <c r="H605" s="110">
        <f t="shared" si="37"/>
        <v>14000</v>
      </c>
      <c r="I605" s="111">
        <f t="shared" si="36"/>
        <v>1</v>
      </c>
    </row>
    <row r="606" spans="1:9" s="46" customFormat="1" ht="22.5" customHeight="1" x14ac:dyDescent="0.2">
      <c r="A606" s="11"/>
      <c r="B606" s="11"/>
      <c r="C606" s="11"/>
      <c r="D606" s="11"/>
      <c r="E606" s="56" t="s">
        <v>63</v>
      </c>
      <c r="F606" s="108">
        <f t="shared" si="37"/>
        <v>0</v>
      </c>
      <c r="G606" s="90">
        <f t="shared" si="37"/>
        <v>14000</v>
      </c>
      <c r="H606" s="90">
        <f t="shared" si="37"/>
        <v>14000</v>
      </c>
      <c r="I606" s="112">
        <f t="shared" si="36"/>
        <v>1</v>
      </c>
    </row>
    <row r="607" spans="1:9" s="46" customFormat="1" ht="21" customHeight="1" x14ac:dyDescent="0.2">
      <c r="A607" s="11" t="s">
        <v>69</v>
      </c>
      <c r="B607" s="11" t="s">
        <v>64</v>
      </c>
      <c r="C607" s="11" t="s">
        <v>64</v>
      </c>
      <c r="D607" s="11" t="s">
        <v>64</v>
      </c>
      <c r="E607" s="15" t="s">
        <v>70</v>
      </c>
      <c r="F607" s="108">
        <f>SUM(F608)</f>
        <v>0</v>
      </c>
      <c r="G607" s="90">
        <f>SUM(G608)</f>
        <v>14000</v>
      </c>
      <c r="H607" s="90">
        <f>SUM(H608)</f>
        <v>14000</v>
      </c>
      <c r="I607" s="112">
        <f t="shared" si="36"/>
        <v>1</v>
      </c>
    </row>
    <row r="608" spans="1:9" s="46" customFormat="1" ht="30" customHeight="1" x14ac:dyDescent="0.2">
      <c r="A608" s="11"/>
      <c r="B608" s="11"/>
      <c r="C608" s="11"/>
      <c r="D608" s="11"/>
      <c r="E608" s="55" t="s">
        <v>63</v>
      </c>
      <c r="F608" s="113"/>
      <c r="G608" s="114">
        <v>14000</v>
      </c>
      <c r="H608" s="114">
        <v>14000</v>
      </c>
      <c r="I608" s="115">
        <f t="shared" si="36"/>
        <v>1</v>
      </c>
    </row>
    <row r="609" spans="1:9" s="78" customFormat="1" ht="36" customHeight="1" x14ac:dyDescent="0.2">
      <c r="A609" s="76"/>
      <c r="B609" s="76"/>
      <c r="C609" s="76"/>
      <c r="D609" s="76"/>
      <c r="E609" s="77" t="s">
        <v>187</v>
      </c>
      <c r="F609" s="109">
        <f t="shared" ref="F609:H610" si="38">SUM(F612)</f>
        <v>1830</v>
      </c>
      <c r="G609" s="110">
        <f t="shared" si="38"/>
        <v>1830</v>
      </c>
      <c r="H609" s="110">
        <f t="shared" si="38"/>
        <v>1823</v>
      </c>
      <c r="I609" s="111">
        <f t="shared" si="36"/>
        <v>0.99617486338797812</v>
      </c>
    </row>
    <row r="610" spans="1:9" s="46" customFormat="1" ht="23.25" customHeight="1" x14ac:dyDescent="0.2">
      <c r="A610" s="11"/>
      <c r="B610" s="11"/>
      <c r="C610" s="11"/>
      <c r="D610" s="11"/>
      <c r="E610" s="56" t="s">
        <v>63</v>
      </c>
      <c r="F610" s="108">
        <f t="shared" si="38"/>
        <v>1830</v>
      </c>
      <c r="G610" s="90">
        <f t="shared" si="38"/>
        <v>1830</v>
      </c>
      <c r="H610" s="90">
        <f t="shared" si="38"/>
        <v>1823</v>
      </c>
      <c r="I610" s="112">
        <f t="shared" si="36"/>
        <v>0.99617486338797812</v>
      </c>
    </row>
    <row r="611" spans="1:9" s="46" customFormat="1" x14ac:dyDescent="0.2">
      <c r="A611" s="11"/>
      <c r="B611" s="11"/>
      <c r="C611" s="11"/>
      <c r="D611" s="11"/>
      <c r="E611" s="14" t="s">
        <v>95</v>
      </c>
      <c r="F611" s="108"/>
      <c r="G611" s="90"/>
      <c r="H611" s="90"/>
      <c r="I611" s="112" t="str">
        <f t="shared" si="36"/>
        <v xml:space="preserve">       </v>
      </c>
    </row>
    <row r="612" spans="1:9" s="46" customFormat="1" ht="32.25" customHeight="1" x14ac:dyDescent="0.2">
      <c r="A612" s="54" t="s">
        <v>77</v>
      </c>
      <c r="B612" s="54" t="s">
        <v>77</v>
      </c>
      <c r="C612" s="54" t="s">
        <v>91</v>
      </c>
      <c r="D612" s="54" t="s">
        <v>77</v>
      </c>
      <c r="E612" s="34" t="s">
        <v>324</v>
      </c>
      <c r="F612" s="108">
        <f>SUM(F613)</f>
        <v>1830</v>
      </c>
      <c r="G612" s="90">
        <f>SUM(G613)</f>
        <v>1830</v>
      </c>
      <c r="H612" s="90">
        <f>SUM(H613)</f>
        <v>1823</v>
      </c>
      <c r="I612" s="112">
        <f t="shared" si="36"/>
        <v>0.99617486338797812</v>
      </c>
    </row>
    <row r="613" spans="1:9" s="46" customFormat="1" ht="22.5" customHeight="1" x14ac:dyDescent="0.2">
      <c r="A613" s="11"/>
      <c r="B613" s="11"/>
      <c r="C613" s="11"/>
      <c r="D613" s="11"/>
      <c r="E613" s="55" t="s">
        <v>63</v>
      </c>
      <c r="F613" s="113">
        <v>1830</v>
      </c>
      <c r="G613" s="114">
        <v>1830</v>
      </c>
      <c r="H613" s="114">
        <v>1823</v>
      </c>
      <c r="I613" s="115">
        <f t="shared" si="36"/>
        <v>0.99617486338797812</v>
      </c>
    </row>
    <row r="614" spans="1:9" s="78" customFormat="1" ht="54.75" customHeight="1" x14ac:dyDescent="0.2">
      <c r="A614" s="76"/>
      <c r="B614" s="76"/>
      <c r="C614" s="76"/>
      <c r="D614" s="76"/>
      <c r="E614" s="77" t="s">
        <v>155</v>
      </c>
      <c r="F614" s="109">
        <f t="shared" ref="F614:H615" si="39">SUM(F617,F619)</f>
        <v>0</v>
      </c>
      <c r="G614" s="109">
        <f t="shared" si="39"/>
        <v>33450</v>
      </c>
      <c r="H614" s="109">
        <f t="shared" si="39"/>
        <v>16749.97</v>
      </c>
      <c r="I614" s="111">
        <f t="shared" si="36"/>
        <v>0.50074648729446936</v>
      </c>
    </row>
    <row r="615" spans="1:9" s="46" customFormat="1" ht="24" customHeight="1" x14ac:dyDescent="0.2">
      <c r="A615" s="13"/>
      <c r="B615" s="13"/>
      <c r="C615" s="13"/>
      <c r="D615" s="13"/>
      <c r="E615" s="56" t="s">
        <v>63</v>
      </c>
      <c r="F615" s="108">
        <f t="shared" si="39"/>
        <v>0</v>
      </c>
      <c r="G615" s="108">
        <f t="shared" si="39"/>
        <v>33450</v>
      </c>
      <c r="H615" s="108">
        <f t="shared" si="39"/>
        <v>16749.97</v>
      </c>
      <c r="I615" s="112">
        <f t="shared" si="36"/>
        <v>0.50074648729446936</v>
      </c>
    </row>
    <row r="616" spans="1:9" s="46" customFormat="1" x14ac:dyDescent="0.2">
      <c r="A616" s="11"/>
      <c r="B616" s="11"/>
      <c r="C616" s="11"/>
      <c r="D616" s="11"/>
      <c r="E616" s="14" t="s">
        <v>95</v>
      </c>
      <c r="F616" s="117"/>
      <c r="G616" s="90"/>
      <c r="H616" s="90"/>
      <c r="I616" s="115" t="str">
        <f t="shared" si="36"/>
        <v xml:space="preserve">       </v>
      </c>
    </row>
    <row r="617" spans="1:9" s="46" customFormat="1" ht="81.75" customHeight="1" x14ac:dyDescent="0.2">
      <c r="A617" s="11" t="s">
        <v>90</v>
      </c>
      <c r="B617" s="11" t="s">
        <v>91</v>
      </c>
      <c r="C617" s="11" t="s">
        <v>64</v>
      </c>
      <c r="D617" s="11" t="s">
        <v>401</v>
      </c>
      <c r="E617" s="15" t="s">
        <v>205</v>
      </c>
      <c r="F617" s="90">
        <f>SUM(F618:F618)</f>
        <v>0</v>
      </c>
      <c r="G617" s="90">
        <f>SUM(G618:G618)</f>
        <v>16650</v>
      </c>
      <c r="H617" s="90">
        <f>SUM(H618:H618)</f>
        <v>16649.97</v>
      </c>
      <c r="I617" s="112">
        <f t="shared" si="36"/>
        <v>0.99999819819819824</v>
      </c>
    </row>
    <row r="618" spans="1:9" s="46" customFormat="1" ht="24.75" customHeight="1" x14ac:dyDescent="0.2">
      <c r="A618" s="11"/>
      <c r="B618" s="11"/>
      <c r="C618" s="11"/>
      <c r="D618" s="11"/>
      <c r="E618" s="55" t="s">
        <v>63</v>
      </c>
      <c r="F618" s="113"/>
      <c r="G618" s="114">
        <v>16650</v>
      </c>
      <c r="H618" s="114">
        <v>16649.97</v>
      </c>
      <c r="I618" s="115">
        <f t="shared" si="36"/>
        <v>0.99999819819819824</v>
      </c>
    </row>
    <row r="619" spans="1:9" s="46" customFormat="1" ht="24.75" customHeight="1" x14ac:dyDescent="0.2">
      <c r="A619" s="11" t="s">
        <v>69</v>
      </c>
      <c r="B619" s="11" t="s">
        <v>64</v>
      </c>
      <c r="C619" s="11" t="s">
        <v>64</v>
      </c>
      <c r="D619" s="11" t="s">
        <v>64</v>
      </c>
      <c r="E619" s="15" t="s">
        <v>70</v>
      </c>
      <c r="F619" s="108">
        <f>SUM(F620)</f>
        <v>0</v>
      </c>
      <c r="G619" s="90">
        <f>SUM(G620:G620)</f>
        <v>16800</v>
      </c>
      <c r="H619" s="90">
        <f>SUM(H620:H620)</f>
        <v>100</v>
      </c>
      <c r="I619" s="112">
        <f t="shared" si="36"/>
        <v>5.9523809523809521E-3</v>
      </c>
    </row>
    <row r="620" spans="1:9" s="46" customFormat="1" ht="24.75" customHeight="1" x14ac:dyDescent="0.2">
      <c r="A620" s="13"/>
      <c r="B620" s="13"/>
      <c r="C620" s="13"/>
      <c r="D620" s="13"/>
      <c r="E620" s="55" t="s">
        <v>63</v>
      </c>
      <c r="F620" s="113"/>
      <c r="G620" s="114">
        <v>16800</v>
      </c>
      <c r="H620" s="114">
        <v>100</v>
      </c>
      <c r="I620" s="115">
        <f t="shared" si="36"/>
        <v>5.9523809523809521E-3</v>
      </c>
    </row>
    <row r="621" spans="1:9" s="78" customFormat="1" x14ac:dyDescent="0.2">
      <c r="A621" s="76"/>
      <c r="B621" s="76"/>
      <c r="C621" s="76"/>
      <c r="D621" s="76"/>
      <c r="E621" s="77" t="s">
        <v>328</v>
      </c>
      <c r="F621" s="109">
        <f>SUM(F626,F629,F631)</f>
        <v>432717.5</v>
      </c>
      <c r="G621" s="109">
        <f>SUM(G626,G629,G631)</f>
        <v>784472.3</v>
      </c>
      <c r="H621" s="109">
        <f>SUM(H626,H629,H631)</f>
        <v>782604.92999999993</v>
      </c>
      <c r="I621" s="111">
        <f t="shared" si="36"/>
        <v>0.99761958452835098</v>
      </c>
    </row>
    <row r="622" spans="1:9" s="46" customFormat="1" ht="24" customHeight="1" x14ac:dyDescent="0.2">
      <c r="A622" s="11"/>
      <c r="B622" s="11"/>
      <c r="C622" s="11"/>
      <c r="D622" s="11"/>
      <c r="E622" s="56" t="s">
        <v>63</v>
      </c>
      <c r="F622" s="108">
        <f>SUM(F627,F630)</f>
        <v>432717.5</v>
      </c>
      <c r="G622" s="108">
        <f>SUM(G627,G630)</f>
        <v>494777.2</v>
      </c>
      <c r="H622" s="108">
        <f>SUM(H627,H630)</f>
        <v>493242.51</v>
      </c>
      <c r="I622" s="112">
        <f t="shared" si="36"/>
        <v>0.99689822004732631</v>
      </c>
    </row>
    <row r="623" spans="1:9" s="46" customFormat="1" ht="28.5" x14ac:dyDescent="0.2">
      <c r="A623" s="11"/>
      <c r="B623" s="11"/>
      <c r="C623" s="11"/>
      <c r="D623" s="11"/>
      <c r="E623" s="56" t="s">
        <v>62</v>
      </c>
      <c r="F623" s="108">
        <f>SUM(F628,F633)</f>
        <v>0</v>
      </c>
      <c r="G623" s="108">
        <f>SUM(G628,G633)</f>
        <v>283934.39999999997</v>
      </c>
      <c r="H623" s="108">
        <f>SUM(H628,H633)</f>
        <v>283692.42000000004</v>
      </c>
      <c r="I623" s="112">
        <f t="shared" si="36"/>
        <v>0.99914776089124835</v>
      </c>
    </row>
    <row r="624" spans="1:9" s="46" customFormat="1" ht="28.5" x14ac:dyDescent="0.2">
      <c r="A624" s="11"/>
      <c r="B624" s="11"/>
      <c r="C624" s="11"/>
      <c r="D624" s="11"/>
      <c r="E624" s="56" t="s">
        <v>89</v>
      </c>
      <c r="F624" s="108">
        <f>SUM(F632)</f>
        <v>0</v>
      </c>
      <c r="G624" s="108">
        <f>SUM(G632)</f>
        <v>5760.7</v>
      </c>
      <c r="H624" s="108">
        <f>SUM(H632)</f>
        <v>5670</v>
      </c>
      <c r="I624" s="112">
        <f t="shared" si="36"/>
        <v>0.98425538563021853</v>
      </c>
    </row>
    <row r="625" spans="1:9" s="46" customFormat="1" x14ac:dyDescent="0.2">
      <c r="A625" s="11"/>
      <c r="B625" s="11"/>
      <c r="C625" s="11"/>
      <c r="D625" s="11"/>
      <c r="E625" s="14" t="s">
        <v>95</v>
      </c>
      <c r="F625" s="108"/>
      <c r="G625" s="108"/>
      <c r="H625" s="108"/>
      <c r="I625" s="115" t="str">
        <f t="shared" si="36"/>
        <v xml:space="preserve">       </v>
      </c>
    </row>
    <row r="626" spans="1:9" s="46" customFormat="1" x14ac:dyDescent="0.2">
      <c r="A626" s="54" t="s">
        <v>77</v>
      </c>
      <c r="B626" s="54" t="s">
        <v>67</v>
      </c>
      <c r="C626" s="35" t="s">
        <v>64</v>
      </c>
      <c r="D626" s="54" t="s">
        <v>91</v>
      </c>
      <c r="E626" s="36" t="s">
        <v>53</v>
      </c>
      <c r="F626" s="108">
        <f>SUM(F627:F628)</f>
        <v>0</v>
      </c>
      <c r="G626" s="108">
        <f>SUM(G627:G628)</f>
        <v>72798.5</v>
      </c>
      <c r="H626" s="108">
        <f>SUM(H627:H628)</f>
        <v>72798.48</v>
      </c>
      <c r="I626" s="112">
        <f t="shared" si="36"/>
        <v>0.99999972526906455</v>
      </c>
    </row>
    <row r="627" spans="1:9" s="46" customFormat="1" x14ac:dyDescent="0.2">
      <c r="A627" s="13"/>
      <c r="B627" s="13"/>
      <c r="C627" s="13"/>
      <c r="D627" s="13"/>
      <c r="E627" s="55" t="s">
        <v>63</v>
      </c>
      <c r="F627" s="113"/>
      <c r="G627" s="114">
        <v>62059.7</v>
      </c>
      <c r="H627" s="114">
        <v>62059.7</v>
      </c>
      <c r="I627" s="115">
        <f t="shared" si="36"/>
        <v>1</v>
      </c>
    </row>
    <row r="628" spans="1:9" s="46" customFormat="1" x14ac:dyDescent="0.2">
      <c r="A628" s="13"/>
      <c r="B628" s="13"/>
      <c r="C628" s="13"/>
      <c r="D628" s="13"/>
      <c r="E628" s="55" t="s">
        <v>62</v>
      </c>
      <c r="F628" s="113"/>
      <c r="G628" s="114">
        <v>10738.8</v>
      </c>
      <c r="H628" s="114">
        <v>10738.78</v>
      </c>
      <c r="I628" s="115">
        <f t="shared" si="36"/>
        <v>0.99999813759451717</v>
      </c>
    </row>
    <row r="629" spans="1:9" s="46" customFormat="1" ht="33" customHeight="1" x14ac:dyDescent="0.2">
      <c r="A629" s="54" t="s">
        <v>77</v>
      </c>
      <c r="B629" s="54" t="s">
        <v>67</v>
      </c>
      <c r="C629" s="35" t="s">
        <v>64</v>
      </c>
      <c r="D629" s="54" t="s">
        <v>65</v>
      </c>
      <c r="E629" s="36" t="s">
        <v>299</v>
      </c>
      <c r="F629" s="108">
        <f>SUM(F630)</f>
        <v>432717.5</v>
      </c>
      <c r="G629" s="108">
        <f>SUM(G630)</f>
        <v>432717.5</v>
      </c>
      <c r="H629" s="108">
        <f>SUM(H630)</f>
        <v>431182.81</v>
      </c>
      <c r="I629" s="112">
        <f t="shared" si="36"/>
        <v>0.9964533673817213</v>
      </c>
    </row>
    <row r="630" spans="1:9" s="46" customFormat="1" ht="21" customHeight="1" x14ac:dyDescent="0.2">
      <c r="A630" s="13"/>
      <c r="B630" s="13"/>
      <c r="C630" s="13"/>
      <c r="D630" s="13"/>
      <c r="E630" s="55" t="s">
        <v>63</v>
      </c>
      <c r="F630" s="113">
        <v>432717.5</v>
      </c>
      <c r="G630" s="114">
        <v>432717.5</v>
      </c>
      <c r="H630" s="114">
        <v>431182.81</v>
      </c>
      <c r="I630" s="115">
        <f t="shared" si="36"/>
        <v>0.9964533673817213</v>
      </c>
    </row>
    <row r="631" spans="1:9" s="46" customFormat="1" ht="21" customHeight="1" x14ac:dyDescent="0.2">
      <c r="A631" s="11" t="s">
        <v>69</v>
      </c>
      <c r="B631" s="11" t="s">
        <v>64</v>
      </c>
      <c r="C631" s="11" t="s">
        <v>64</v>
      </c>
      <c r="D631" s="11" t="s">
        <v>64</v>
      </c>
      <c r="E631" s="15" t="s">
        <v>70</v>
      </c>
      <c r="F631" s="108">
        <f>SUM(F632:F633)</f>
        <v>0</v>
      </c>
      <c r="G631" s="108">
        <f>SUM(G632:G633)</f>
        <v>278956.3</v>
      </c>
      <c r="H631" s="108">
        <f>SUM(H632:H633)</f>
        <v>278623.64</v>
      </c>
      <c r="I631" s="112">
        <f t="shared" si="36"/>
        <v>0.99880748346604831</v>
      </c>
    </row>
    <row r="632" spans="1:9" s="46" customFormat="1" ht="29.25" customHeight="1" x14ac:dyDescent="0.2">
      <c r="A632" s="13"/>
      <c r="B632" s="13"/>
      <c r="C632" s="13"/>
      <c r="D632" s="13"/>
      <c r="E632" s="55" t="s">
        <v>89</v>
      </c>
      <c r="F632" s="113"/>
      <c r="G632" s="114">
        <v>5760.7</v>
      </c>
      <c r="H632" s="114">
        <v>5670</v>
      </c>
      <c r="I632" s="115">
        <f t="shared" si="36"/>
        <v>0.98425538563021853</v>
      </c>
    </row>
    <row r="633" spans="1:9" s="46" customFormat="1" ht="24" customHeight="1" x14ac:dyDescent="0.2">
      <c r="A633" s="13"/>
      <c r="B633" s="13"/>
      <c r="C633" s="13"/>
      <c r="D633" s="13"/>
      <c r="E633" s="55" t="s">
        <v>62</v>
      </c>
      <c r="F633" s="113"/>
      <c r="G633" s="114">
        <v>273195.59999999998</v>
      </c>
      <c r="H633" s="114">
        <v>272953.64</v>
      </c>
      <c r="I633" s="115">
        <f t="shared" si="36"/>
        <v>0.99911433419864759</v>
      </c>
    </row>
    <row r="634" spans="1:9" s="78" customFormat="1" ht="27" customHeight="1" x14ac:dyDescent="0.2">
      <c r="A634" s="76"/>
      <c r="B634" s="76"/>
      <c r="C634" s="76"/>
      <c r="D634" s="76"/>
      <c r="E634" s="77" t="s">
        <v>138</v>
      </c>
      <c r="F634" s="109">
        <f>SUM(F640,F642)</f>
        <v>3000</v>
      </c>
      <c r="G634" s="109">
        <f>SUM(G640,G642)</f>
        <v>351618.7</v>
      </c>
      <c r="H634" s="109">
        <f>SUM(H640,H642)</f>
        <v>343334.27</v>
      </c>
      <c r="I634" s="111">
        <f t="shared" si="36"/>
        <v>0.97643916549375787</v>
      </c>
    </row>
    <row r="635" spans="1:9" s="46" customFormat="1" ht="28.5" x14ac:dyDescent="0.2">
      <c r="A635" s="13"/>
      <c r="B635" s="13"/>
      <c r="C635" s="13"/>
      <c r="D635" s="13"/>
      <c r="E635" s="56" t="s">
        <v>62</v>
      </c>
      <c r="F635" s="108">
        <f t="shared" ref="F635:H637" si="40">SUM(F643)</f>
        <v>0</v>
      </c>
      <c r="G635" s="108">
        <f t="shared" si="40"/>
        <v>266041.7</v>
      </c>
      <c r="H635" s="108">
        <f t="shared" si="40"/>
        <v>258599.95</v>
      </c>
      <c r="I635" s="112">
        <f t="shared" si="36"/>
        <v>0.97202788134341345</v>
      </c>
    </row>
    <row r="636" spans="1:9" s="46" customFormat="1" ht="21" customHeight="1" x14ac:dyDescent="0.2">
      <c r="A636" s="13"/>
      <c r="B636" s="13"/>
      <c r="C636" s="13"/>
      <c r="D636" s="13"/>
      <c r="E636" s="56" t="s">
        <v>61</v>
      </c>
      <c r="F636" s="108">
        <f t="shared" si="40"/>
        <v>0</v>
      </c>
      <c r="G636" s="108">
        <f t="shared" si="40"/>
        <v>68960</v>
      </c>
      <c r="H636" s="108">
        <f t="shared" si="40"/>
        <v>68783.259999999995</v>
      </c>
      <c r="I636" s="112">
        <f t="shared" si="36"/>
        <v>0.99743706496519713</v>
      </c>
    </row>
    <row r="637" spans="1:9" s="46" customFormat="1" ht="28.5" x14ac:dyDescent="0.2">
      <c r="A637" s="13"/>
      <c r="B637" s="13"/>
      <c r="C637" s="13"/>
      <c r="D637" s="13"/>
      <c r="E637" s="56" t="s">
        <v>89</v>
      </c>
      <c r="F637" s="108">
        <f t="shared" si="40"/>
        <v>0</v>
      </c>
      <c r="G637" s="108">
        <f t="shared" si="40"/>
        <v>13617</v>
      </c>
      <c r="H637" s="108">
        <f t="shared" si="40"/>
        <v>12992.1</v>
      </c>
      <c r="I637" s="112">
        <f t="shared" si="36"/>
        <v>0.95410883454505402</v>
      </c>
    </row>
    <row r="638" spans="1:9" s="46" customFormat="1" x14ac:dyDescent="0.2">
      <c r="A638" s="13"/>
      <c r="B638" s="13"/>
      <c r="C638" s="13"/>
      <c r="D638" s="13"/>
      <c r="E638" s="56" t="s">
        <v>63</v>
      </c>
      <c r="F638" s="108">
        <f>SUM(F641)</f>
        <v>3000</v>
      </c>
      <c r="G638" s="108">
        <f>SUM(G641)</f>
        <v>3000</v>
      </c>
      <c r="H638" s="108">
        <f>SUM(H641)</f>
        <v>2958.96</v>
      </c>
      <c r="I638" s="112">
        <f t="shared" si="36"/>
        <v>0.98631999999999997</v>
      </c>
    </row>
    <row r="639" spans="1:9" s="46" customFormat="1" x14ac:dyDescent="0.2">
      <c r="A639" s="11"/>
      <c r="B639" s="11"/>
      <c r="C639" s="11"/>
      <c r="D639" s="11"/>
      <c r="E639" s="14" t="s">
        <v>95</v>
      </c>
      <c r="F639" s="116"/>
      <c r="G639" s="116"/>
      <c r="H639" s="116"/>
      <c r="I639" s="115" t="str">
        <f t="shared" si="36"/>
        <v xml:space="preserve">       </v>
      </c>
    </row>
    <row r="640" spans="1:9" s="46" customFormat="1" ht="57" x14ac:dyDescent="0.2">
      <c r="A640" s="35" t="s">
        <v>64</v>
      </c>
      <c r="B640" s="54" t="s">
        <v>64</v>
      </c>
      <c r="C640" s="35" t="s">
        <v>64</v>
      </c>
      <c r="D640" s="54" t="s">
        <v>69</v>
      </c>
      <c r="E640" s="36" t="s">
        <v>149</v>
      </c>
      <c r="F640" s="90">
        <f>SUM(F641)</f>
        <v>3000</v>
      </c>
      <c r="G640" s="90">
        <f>SUM(G641)</f>
        <v>3000</v>
      </c>
      <c r="H640" s="90">
        <f>SUM(H641)</f>
        <v>2958.96</v>
      </c>
      <c r="I640" s="112">
        <f t="shared" si="36"/>
        <v>0.98631999999999997</v>
      </c>
    </row>
    <row r="641" spans="1:9" s="46" customFormat="1" x14ac:dyDescent="0.2">
      <c r="A641" s="11"/>
      <c r="B641" s="11"/>
      <c r="C641" s="11"/>
      <c r="D641" s="11"/>
      <c r="E641" s="55" t="s">
        <v>63</v>
      </c>
      <c r="F641" s="114">
        <v>3000</v>
      </c>
      <c r="G641" s="114">
        <v>3000</v>
      </c>
      <c r="H641" s="114">
        <v>2958.96</v>
      </c>
      <c r="I641" s="115">
        <f t="shared" si="36"/>
        <v>0.98631999999999997</v>
      </c>
    </row>
    <row r="642" spans="1:9" s="46" customFormat="1" ht="24.75" customHeight="1" x14ac:dyDescent="0.2">
      <c r="A642" s="11" t="s">
        <v>69</v>
      </c>
      <c r="B642" s="11" t="s">
        <v>64</v>
      </c>
      <c r="C642" s="11" t="s">
        <v>64</v>
      </c>
      <c r="D642" s="11" t="s">
        <v>64</v>
      </c>
      <c r="E642" s="15" t="s">
        <v>70</v>
      </c>
      <c r="F642" s="108">
        <f>SUM(F643:F645)</f>
        <v>0</v>
      </c>
      <c r="G642" s="90">
        <f>SUM(G643:G645)</f>
        <v>348618.7</v>
      </c>
      <c r="H642" s="90">
        <f>SUM(H643:H645)</f>
        <v>340375.31</v>
      </c>
      <c r="I642" s="112">
        <f t="shared" si="36"/>
        <v>0.97635413705575747</v>
      </c>
    </row>
    <row r="643" spans="1:9" s="46" customFormat="1" ht="22.5" customHeight="1" x14ac:dyDescent="0.2">
      <c r="A643" s="11"/>
      <c r="B643" s="11"/>
      <c r="C643" s="11"/>
      <c r="D643" s="11"/>
      <c r="E643" s="55" t="s">
        <v>62</v>
      </c>
      <c r="F643" s="113"/>
      <c r="G643" s="114">
        <v>266041.7</v>
      </c>
      <c r="H643" s="114">
        <v>258599.95</v>
      </c>
      <c r="I643" s="115">
        <f t="shared" si="36"/>
        <v>0.97202788134341345</v>
      </c>
    </row>
    <row r="644" spans="1:9" s="46" customFormat="1" ht="18.75" customHeight="1" x14ac:dyDescent="0.2">
      <c r="A644" s="11"/>
      <c r="B644" s="11"/>
      <c r="C644" s="11"/>
      <c r="D644" s="11"/>
      <c r="E644" s="55" t="s">
        <v>61</v>
      </c>
      <c r="F644" s="113"/>
      <c r="G644" s="114">
        <v>68960</v>
      </c>
      <c r="H644" s="114">
        <v>68783.259999999995</v>
      </c>
      <c r="I644" s="115">
        <f t="shared" si="36"/>
        <v>0.99743706496519713</v>
      </c>
    </row>
    <row r="645" spans="1:9" s="47" customFormat="1" ht="27" x14ac:dyDescent="0.2">
      <c r="A645" s="11"/>
      <c r="B645" s="11"/>
      <c r="C645" s="11"/>
      <c r="D645" s="11"/>
      <c r="E645" s="55" t="s">
        <v>89</v>
      </c>
      <c r="F645" s="113"/>
      <c r="G645" s="114">
        <v>13617</v>
      </c>
      <c r="H645" s="114">
        <v>12992.1</v>
      </c>
      <c r="I645" s="115">
        <f t="shared" si="36"/>
        <v>0.95410883454505402</v>
      </c>
    </row>
    <row r="646" spans="1:9" s="78" customFormat="1" ht="27" customHeight="1" x14ac:dyDescent="0.2">
      <c r="A646" s="76"/>
      <c r="B646" s="76"/>
      <c r="C646" s="76"/>
      <c r="D646" s="76"/>
      <c r="E646" s="77" t="s">
        <v>140</v>
      </c>
      <c r="F646" s="109">
        <f>SUM(F652,F654,F659,F672,F702)</f>
        <v>272948.8</v>
      </c>
      <c r="G646" s="109">
        <f>SUM(G652,G654,G659,G672,G702)</f>
        <v>1052148.8</v>
      </c>
      <c r="H646" s="109">
        <f>SUM(H652,H654,H659,H672,H702)</f>
        <v>912811.43</v>
      </c>
      <c r="I646" s="111">
        <f t="shared" si="36"/>
        <v>0.86756876023619478</v>
      </c>
    </row>
    <row r="647" spans="1:9" s="46" customFormat="1" ht="28.5" x14ac:dyDescent="0.2">
      <c r="A647" s="13"/>
      <c r="B647" s="13"/>
      <c r="C647" s="13"/>
      <c r="D647" s="13"/>
      <c r="E647" s="56" t="s">
        <v>62</v>
      </c>
      <c r="F647" s="108">
        <f>SUM(F657,F660,F673,F705)</f>
        <v>269948.79999999999</v>
      </c>
      <c r="G647" s="108">
        <f>SUM(G657,G660,G673,G705)</f>
        <v>941125.8</v>
      </c>
      <c r="H647" s="108">
        <f>SUM(H657,H660,H673,H705)</f>
        <v>804322.41</v>
      </c>
      <c r="I647" s="112">
        <f t="shared" si="36"/>
        <v>0.85463857222913242</v>
      </c>
    </row>
    <row r="648" spans="1:9" s="46" customFormat="1" ht="24" customHeight="1" x14ac:dyDescent="0.2">
      <c r="A648" s="13"/>
      <c r="B648" s="13"/>
      <c r="C648" s="13"/>
      <c r="D648" s="13"/>
      <c r="E648" s="56" t="s">
        <v>61</v>
      </c>
      <c r="F648" s="108">
        <f>SUM(F704)</f>
        <v>0</v>
      </c>
      <c r="G648" s="108">
        <f>SUM(G704)</f>
        <v>13093</v>
      </c>
      <c r="H648" s="108">
        <f>SUM(H704)</f>
        <v>13002.85</v>
      </c>
      <c r="I648" s="112">
        <f t="shared" si="36"/>
        <v>0.99311464141144123</v>
      </c>
    </row>
    <row r="649" spans="1:9" s="46" customFormat="1" ht="32.25" customHeight="1" x14ac:dyDescent="0.2">
      <c r="A649" s="13"/>
      <c r="B649" s="13"/>
      <c r="C649" s="13"/>
      <c r="D649" s="13"/>
      <c r="E649" s="56" t="s">
        <v>89</v>
      </c>
      <c r="F649" s="108">
        <f>SUM(F658,F666,F691,F703)</f>
        <v>0</v>
      </c>
      <c r="G649" s="108">
        <f>SUM(G658,G666,G691,G703)</f>
        <v>28680</v>
      </c>
      <c r="H649" s="108">
        <f>SUM(H658,H666,H691,H703)</f>
        <v>26242.85</v>
      </c>
      <c r="I649" s="112">
        <f t="shared" si="36"/>
        <v>0.91502266387726638</v>
      </c>
    </row>
    <row r="650" spans="1:9" s="46" customFormat="1" ht="21.75" customHeight="1" x14ac:dyDescent="0.2">
      <c r="A650" s="13"/>
      <c r="B650" s="13"/>
      <c r="C650" s="13"/>
      <c r="D650" s="13"/>
      <c r="E650" s="56" t="s">
        <v>63</v>
      </c>
      <c r="F650" s="108">
        <f>SUM(F653,F706)</f>
        <v>3000</v>
      </c>
      <c r="G650" s="108">
        <f>SUM(G653,G706)</f>
        <v>69250</v>
      </c>
      <c r="H650" s="108">
        <f>SUM(H653,H706)</f>
        <v>69243.320000000007</v>
      </c>
      <c r="I650" s="112">
        <f t="shared" ref="I650:I713" si="41">IF(H650=0,"       ",H650/G650)</f>
        <v>0.99990353790613729</v>
      </c>
    </row>
    <row r="651" spans="1:9" s="46" customFormat="1" ht="16.5" customHeight="1" x14ac:dyDescent="0.2">
      <c r="A651" s="11"/>
      <c r="B651" s="11"/>
      <c r="C651" s="11"/>
      <c r="D651" s="11"/>
      <c r="E651" s="14" t="s">
        <v>95</v>
      </c>
      <c r="F651" s="116"/>
      <c r="G651" s="116"/>
      <c r="H651" s="116"/>
      <c r="I651" s="115" t="str">
        <f t="shared" si="41"/>
        <v xml:space="preserve">       </v>
      </c>
    </row>
    <row r="652" spans="1:9" s="46" customFormat="1" ht="57" x14ac:dyDescent="0.2">
      <c r="A652" s="35" t="s">
        <v>64</v>
      </c>
      <c r="B652" s="54" t="s">
        <v>64</v>
      </c>
      <c r="C652" s="35" t="s">
        <v>64</v>
      </c>
      <c r="D652" s="54" t="s">
        <v>69</v>
      </c>
      <c r="E652" s="36" t="s">
        <v>149</v>
      </c>
      <c r="F652" s="90">
        <f>SUM(F653)</f>
        <v>3000</v>
      </c>
      <c r="G652" s="90">
        <f>SUM(G653)</f>
        <v>3000</v>
      </c>
      <c r="H652" s="90">
        <f>SUM(H653)</f>
        <v>2993.32</v>
      </c>
      <c r="I652" s="112">
        <f t="shared" si="41"/>
        <v>0.9977733333333334</v>
      </c>
    </row>
    <row r="653" spans="1:9" s="46" customFormat="1" ht="18.75" customHeight="1" x14ac:dyDescent="0.2">
      <c r="A653" s="11"/>
      <c r="B653" s="11"/>
      <c r="C653" s="11"/>
      <c r="D653" s="11"/>
      <c r="E653" s="55" t="s">
        <v>63</v>
      </c>
      <c r="F653" s="114">
        <v>3000</v>
      </c>
      <c r="G653" s="114">
        <v>3000</v>
      </c>
      <c r="H653" s="114">
        <v>2993.32</v>
      </c>
      <c r="I653" s="115">
        <f t="shared" si="41"/>
        <v>0.9977733333333334</v>
      </c>
    </row>
    <row r="654" spans="1:9" s="46" customFormat="1" ht="22.5" customHeight="1" x14ac:dyDescent="0.2">
      <c r="A654" s="35" t="s">
        <v>78</v>
      </c>
      <c r="B654" s="35" t="s">
        <v>91</v>
      </c>
      <c r="C654" s="35" t="s">
        <v>77</v>
      </c>
      <c r="D654" s="54" t="s">
        <v>64</v>
      </c>
      <c r="E654" s="34" t="s">
        <v>300</v>
      </c>
      <c r="F654" s="90">
        <f>SUM(F656)</f>
        <v>50000</v>
      </c>
      <c r="G654" s="90">
        <f>G656</f>
        <v>50000</v>
      </c>
      <c r="H654" s="90">
        <f>H656</f>
        <v>599</v>
      </c>
      <c r="I654" s="112">
        <f t="shared" si="41"/>
        <v>1.1979999999999999E-2</v>
      </c>
    </row>
    <row r="655" spans="1:9" s="46" customFormat="1" x14ac:dyDescent="0.2">
      <c r="A655" s="54"/>
      <c r="B655" s="54"/>
      <c r="C655" s="54"/>
      <c r="D655" s="54"/>
      <c r="E655" s="68" t="s">
        <v>95</v>
      </c>
      <c r="F655" s="114"/>
      <c r="G655" s="114"/>
      <c r="H655" s="114"/>
      <c r="I655" s="115" t="str">
        <f t="shared" si="41"/>
        <v xml:space="preserve">       </v>
      </c>
    </row>
    <row r="656" spans="1:9" s="46" customFormat="1" ht="18" customHeight="1" x14ac:dyDescent="0.2">
      <c r="A656" s="67"/>
      <c r="B656" s="67"/>
      <c r="C656" s="67"/>
      <c r="D656" s="54"/>
      <c r="E656" s="41" t="s">
        <v>301</v>
      </c>
      <c r="F656" s="114">
        <f>SUM(F657:F658)</f>
        <v>50000</v>
      </c>
      <c r="G656" s="114">
        <f>SUM(G657:G658)</f>
        <v>50000</v>
      </c>
      <c r="H656" s="114">
        <f>SUM(H657:H658)</f>
        <v>599</v>
      </c>
      <c r="I656" s="115">
        <f t="shared" si="41"/>
        <v>1.1979999999999999E-2</v>
      </c>
    </row>
    <row r="657" spans="1:9" s="46" customFormat="1" ht="18" customHeight="1" x14ac:dyDescent="0.2">
      <c r="A657" s="67"/>
      <c r="B657" s="67"/>
      <c r="C657" s="67"/>
      <c r="D657" s="54"/>
      <c r="E657" s="55" t="s">
        <v>62</v>
      </c>
      <c r="F657" s="114">
        <v>50000</v>
      </c>
      <c r="G657" s="114">
        <v>49000</v>
      </c>
      <c r="H657" s="114"/>
      <c r="I657" s="115" t="str">
        <f t="shared" si="41"/>
        <v xml:space="preserve">       </v>
      </c>
    </row>
    <row r="658" spans="1:9" s="46" customFormat="1" ht="27" x14ac:dyDescent="0.2">
      <c r="A658" s="67"/>
      <c r="B658" s="67"/>
      <c r="C658" s="67"/>
      <c r="D658" s="54"/>
      <c r="E658" s="55" t="s">
        <v>89</v>
      </c>
      <c r="F658" s="114"/>
      <c r="G658" s="114">
        <v>1000</v>
      </c>
      <c r="H658" s="114">
        <v>599</v>
      </c>
      <c r="I658" s="115">
        <f t="shared" si="41"/>
        <v>0.59899999999999998</v>
      </c>
    </row>
    <row r="659" spans="1:9" s="46" customFormat="1" ht="28.5" x14ac:dyDescent="0.2">
      <c r="A659" s="11" t="s">
        <v>90</v>
      </c>
      <c r="B659" s="11" t="s">
        <v>81</v>
      </c>
      <c r="C659" s="11" t="s">
        <v>64</v>
      </c>
      <c r="D659" s="11" t="s">
        <v>64</v>
      </c>
      <c r="E659" s="16" t="s">
        <v>194</v>
      </c>
      <c r="F659" s="108">
        <f>SUM(F660,F666)</f>
        <v>0</v>
      </c>
      <c r="G659" s="90">
        <f>SUM(G660,G666)</f>
        <v>208800</v>
      </c>
      <c r="H659" s="90">
        <f>SUM(H660,H666)</f>
        <v>198803.39</v>
      </c>
      <c r="I659" s="112">
        <f t="shared" si="41"/>
        <v>0.95212351532567052</v>
      </c>
    </row>
    <row r="660" spans="1:9" s="46" customFormat="1" ht="32.25" customHeight="1" x14ac:dyDescent="0.2">
      <c r="A660" s="11"/>
      <c r="B660" s="11"/>
      <c r="C660" s="11"/>
      <c r="D660" s="11"/>
      <c r="E660" s="56" t="s">
        <v>336</v>
      </c>
      <c r="F660" s="108">
        <f>SUM(F661:F665)</f>
        <v>0</v>
      </c>
      <c r="G660" s="90">
        <f>SUM(G661:G665)</f>
        <v>202600</v>
      </c>
      <c r="H660" s="90">
        <f>SUM(H661:H665)</f>
        <v>192687.39</v>
      </c>
      <c r="I660" s="112">
        <f t="shared" si="41"/>
        <v>0.95107300098716685</v>
      </c>
    </row>
    <row r="661" spans="1:9" s="46" customFormat="1" ht="63" customHeight="1" x14ac:dyDescent="0.2">
      <c r="A661" s="11"/>
      <c r="B661" s="11"/>
      <c r="C661" s="11"/>
      <c r="D661" s="11"/>
      <c r="E661" s="75" t="s">
        <v>13</v>
      </c>
      <c r="F661" s="129"/>
      <c r="G661" s="130">
        <v>57100</v>
      </c>
      <c r="H661" s="130">
        <v>54910.06</v>
      </c>
      <c r="I661" s="115">
        <f t="shared" si="41"/>
        <v>0.96164728546409806</v>
      </c>
    </row>
    <row r="662" spans="1:9" s="46" customFormat="1" ht="36.75" customHeight="1" x14ac:dyDescent="0.2">
      <c r="A662" s="11"/>
      <c r="B662" s="11"/>
      <c r="C662" s="11"/>
      <c r="D662" s="11"/>
      <c r="E662" s="75" t="s">
        <v>14</v>
      </c>
      <c r="F662" s="129"/>
      <c r="G662" s="130">
        <v>48200</v>
      </c>
      <c r="H662" s="130">
        <v>45925.09</v>
      </c>
      <c r="I662" s="115">
        <f t="shared" si="41"/>
        <v>0.95280269709543564</v>
      </c>
    </row>
    <row r="663" spans="1:9" s="46" customFormat="1" ht="31.5" customHeight="1" x14ac:dyDescent="0.2">
      <c r="A663" s="11"/>
      <c r="B663" s="11"/>
      <c r="C663" s="11"/>
      <c r="D663" s="11"/>
      <c r="E663" s="75" t="s">
        <v>15</v>
      </c>
      <c r="F663" s="129"/>
      <c r="G663" s="130">
        <v>31800</v>
      </c>
      <c r="H663" s="130">
        <v>30340.07</v>
      </c>
      <c r="I663" s="115">
        <f t="shared" si="41"/>
        <v>0.95409025157232707</v>
      </c>
    </row>
    <row r="664" spans="1:9" s="46" customFormat="1" ht="26.25" customHeight="1" x14ac:dyDescent="0.2">
      <c r="A664" s="11"/>
      <c r="B664" s="11"/>
      <c r="C664" s="11"/>
      <c r="D664" s="11"/>
      <c r="E664" s="75" t="s">
        <v>16</v>
      </c>
      <c r="F664" s="129"/>
      <c r="G664" s="130">
        <v>26900</v>
      </c>
      <c r="H664" s="130">
        <v>25920.47</v>
      </c>
      <c r="I664" s="115">
        <f t="shared" si="41"/>
        <v>0.96358624535315984</v>
      </c>
    </row>
    <row r="665" spans="1:9" s="46" customFormat="1" ht="62.25" customHeight="1" x14ac:dyDescent="0.2">
      <c r="A665" s="11"/>
      <c r="B665" s="11"/>
      <c r="C665" s="11"/>
      <c r="D665" s="11"/>
      <c r="E665" s="75" t="s">
        <v>17</v>
      </c>
      <c r="F665" s="129"/>
      <c r="G665" s="130">
        <v>38600</v>
      </c>
      <c r="H665" s="130">
        <v>35591.699999999997</v>
      </c>
      <c r="I665" s="115">
        <f t="shared" si="41"/>
        <v>0.92206476683937821</v>
      </c>
    </row>
    <row r="666" spans="1:9" s="46" customFormat="1" ht="33.75" customHeight="1" x14ac:dyDescent="0.2">
      <c r="A666" s="11"/>
      <c r="B666" s="11"/>
      <c r="C666" s="11"/>
      <c r="D666" s="11"/>
      <c r="E666" s="56" t="s">
        <v>89</v>
      </c>
      <c r="F666" s="137">
        <f>SUM(F667:F671)</f>
        <v>0</v>
      </c>
      <c r="G666" s="131">
        <f>SUM(G667:G671)</f>
        <v>6200</v>
      </c>
      <c r="H666" s="131">
        <f>SUM(H667:H671)</f>
        <v>6116</v>
      </c>
      <c r="I666" s="112">
        <f t="shared" si="41"/>
        <v>0.98645161290322581</v>
      </c>
    </row>
    <row r="667" spans="1:9" s="46" customFormat="1" ht="63.75" customHeight="1" x14ac:dyDescent="0.2">
      <c r="A667" s="11"/>
      <c r="B667" s="11"/>
      <c r="C667" s="11"/>
      <c r="D667" s="11"/>
      <c r="E667" s="75" t="s">
        <v>13</v>
      </c>
      <c r="F667" s="129"/>
      <c r="G667" s="130">
        <v>1900</v>
      </c>
      <c r="H667" s="130">
        <v>1887.6</v>
      </c>
      <c r="I667" s="115">
        <f t="shared" si="41"/>
        <v>0.99347368421052629</v>
      </c>
    </row>
    <row r="668" spans="1:9" s="46" customFormat="1" ht="36.75" customHeight="1" x14ac:dyDescent="0.2">
      <c r="A668" s="11"/>
      <c r="B668" s="11"/>
      <c r="C668" s="11"/>
      <c r="D668" s="11"/>
      <c r="E668" s="75" t="s">
        <v>14</v>
      </c>
      <c r="F668" s="129"/>
      <c r="G668" s="130">
        <v>1800</v>
      </c>
      <c r="H668" s="130">
        <v>1778.4</v>
      </c>
      <c r="I668" s="115">
        <f t="shared" si="41"/>
        <v>0.9880000000000001</v>
      </c>
    </row>
    <row r="669" spans="1:9" s="46" customFormat="1" ht="35.25" customHeight="1" x14ac:dyDescent="0.2">
      <c r="A669" s="11"/>
      <c r="B669" s="11"/>
      <c r="C669" s="11"/>
      <c r="D669" s="11"/>
      <c r="E669" s="75" t="s">
        <v>15</v>
      </c>
      <c r="F669" s="129"/>
      <c r="G669" s="130">
        <v>1200</v>
      </c>
      <c r="H669" s="130">
        <v>1172</v>
      </c>
      <c r="I669" s="115">
        <f t="shared" si="41"/>
        <v>0.97666666666666668</v>
      </c>
    </row>
    <row r="670" spans="1:9" s="46" customFormat="1" ht="38.25" customHeight="1" x14ac:dyDescent="0.2">
      <c r="A670" s="11"/>
      <c r="B670" s="11"/>
      <c r="C670" s="11"/>
      <c r="D670" s="11"/>
      <c r="E670" s="75" t="s">
        <v>16</v>
      </c>
      <c r="F670" s="129"/>
      <c r="G670" s="130">
        <v>1100</v>
      </c>
      <c r="H670" s="130">
        <v>1080</v>
      </c>
      <c r="I670" s="115">
        <f t="shared" si="41"/>
        <v>0.98181818181818181</v>
      </c>
    </row>
    <row r="671" spans="1:9" s="46" customFormat="1" ht="61.5" customHeight="1" x14ac:dyDescent="0.2">
      <c r="A671" s="11"/>
      <c r="B671" s="11"/>
      <c r="C671" s="11"/>
      <c r="D671" s="11"/>
      <c r="E671" s="75" t="s">
        <v>17</v>
      </c>
      <c r="F671" s="129"/>
      <c r="G671" s="130">
        <v>200</v>
      </c>
      <c r="H671" s="130">
        <v>198</v>
      </c>
      <c r="I671" s="115">
        <f t="shared" si="41"/>
        <v>0.99</v>
      </c>
    </row>
    <row r="672" spans="1:9" s="46" customFormat="1" ht="22.5" customHeight="1" x14ac:dyDescent="0.2">
      <c r="A672" s="11" t="s">
        <v>86</v>
      </c>
      <c r="B672" s="11" t="s">
        <v>65</v>
      </c>
      <c r="C672" s="11" t="s">
        <v>64</v>
      </c>
      <c r="D672" s="11" t="s">
        <v>91</v>
      </c>
      <c r="E672" s="16" t="s">
        <v>139</v>
      </c>
      <c r="F672" s="108">
        <f>SUM(F673,F691)</f>
        <v>219948.79999999999</v>
      </c>
      <c r="G672" s="90">
        <f>SUM(G673,G691)</f>
        <v>219948.80000000002</v>
      </c>
      <c r="H672" s="90">
        <f>SUM(H673,H691)</f>
        <v>182093.24000000002</v>
      </c>
      <c r="I672" s="112">
        <f t="shared" si="41"/>
        <v>0.827889217854337</v>
      </c>
    </row>
    <row r="673" spans="1:9" s="46" customFormat="1" ht="36.75" customHeight="1" x14ac:dyDescent="0.2">
      <c r="A673" s="13"/>
      <c r="B673" s="13"/>
      <c r="C673" s="13"/>
      <c r="D673" s="13"/>
      <c r="E673" s="56" t="s">
        <v>62</v>
      </c>
      <c r="F673" s="108">
        <f>SUM(F674:F690)</f>
        <v>219948.79999999999</v>
      </c>
      <c r="G673" s="108">
        <f>SUM(G674:G690)</f>
        <v>217322.80000000002</v>
      </c>
      <c r="H673" s="108">
        <f>SUM(H674:H690)</f>
        <v>179947.24000000002</v>
      </c>
      <c r="I673" s="112">
        <f t="shared" si="41"/>
        <v>0.82801822910435541</v>
      </c>
    </row>
    <row r="674" spans="1:9" s="46" customFormat="1" ht="33" customHeight="1" x14ac:dyDescent="0.2">
      <c r="A674" s="11"/>
      <c r="B674" s="11"/>
      <c r="C674" s="11"/>
      <c r="D674" s="11"/>
      <c r="E674" s="75" t="s">
        <v>302</v>
      </c>
      <c r="F674" s="129">
        <v>110648.8</v>
      </c>
      <c r="G674" s="130">
        <v>75112.600000000006</v>
      </c>
      <c r="H674" s="130">
        <v>75111.600000000006</v>
      </c>
      <c r="I674" s="115">
        <f t="shared" si="41"/>
        <v>0.99998668665443613</v>
      </c>
    </row>
    <row r="675" spans="1:9" s="46" customFormat="1" ht="32.25" customHeight="1" x14ac:dyDescent="0.2">
      <c r="A675" s="11"/>
      <c r="B675" s="11"/>
      <c r="C675" s="11"/>
      <c r="D675" s="11"/>
      <c r="E675" s="75" t="s">
        <v>303</v>
      </c>
      <c r="F675" s="129">
        <v>12000</v>
      </c>
      <c r="G675" s="130">
        <v>9205.1</v>
      </c>
      <c r="H675" s="130">
        <v>9128.92</v>
      </c>
      <c r="I675" s="115">
        <f t="shared" si="41"/>
        <v>0.99172415291523175</v>
      </c>
    </row>
    <row r="676" spans="1:9" s="46" customFormat="1" ht="66" customHeight="1" x14ac:dyDescent="0.2">
      <c r="A676" s="11"/>
      <c r="B676" s="11"/>
      <c r="C676" s="11"/>
      <c r="D676" s="11"/>
      <c r="E676" s="75" t="s">
        <v>304</v>
      </c>
      <c r="F676" s="129">
        <v>7000</v>
      </c>
      <c r="G676" s="130">
        <v>6100.6</v>
      </c>
      <c r="H676" s="130">
        <v>6099.71</v>
      </c>
      <c r="I676" s="115">
        <f t="shared" si="41"/>
        <v>0.99985411271022517</v>
      </c>
    </row>
    <row r="677" spans="1:9" s="46" customFormat="1" ht="31.5" customHeight="1" x14ac:dyDescent="0.2">
      <c r="A677" s="11"/>
      <c r="B677" s="11"/>
      <c r="C677" s="11"/>
      <c r="D677" s="11"/>
      <c r="E677" s="75" t="s">
        <v>305</v>
      </c>
      <c r="F677" s="129">
        <v>40300</v>
      </c>
      <c r="G677" s="130">
        <v>30615.7</v>
      </c>
      <c r="H677" s="130">
        <v>30614.9</v>
      </c>
      <c r="I677" s="115">
        <f t="shared" si="41"/>
        <v>0.99997386961591606</v>
      </c>
    </row>
    <row r="678" spans="1:9" s="46" customFormat="1" ht="29.25" customHeight="1" x14ac:dyDescent="0.2">
      <c r="A678" s="11"/>
      <c r="B678" s="11"/>
      <c r="C678" s="11"/>
      <c r="D678" s="11"/>
      <c r="E678" s="75" t="s">
        <v>306</v>
      </c>
      <c r="F678" s="129">
        <v>10000</v>
      </c>
      <c r="G678" s="130">
        <v>8141.8</v>
      </c>
      <c r="H678" s="130">
        <v>8141.16</v>
      </c>
      <c r="I678" s="115">
        <f t="shared" si="41"/>
        <v>0.99992139330369201</v>
      </c>
    </row>
    <row r="679" spans="1:9" s="46" customFormat="1" ht="24.95" customHeight="1" x14ac:dyDescent="0.2">
      <c r="A679" s="11"/>
      <c r="B679" s="11"/>
      <c r="C679" s="11"/>
      <c r="D679" s="11"/>
      <c r="E679" s="75" t="s">
        <v>307</v>
      </c>
      <c r="F679" s="129">
        <v>20000</v>
      </c>
      <c r="G679" s="130">
        <v>14164.7</v>
      </c>
      <c r="H679" s="130">
        <v>13975.55</v>
      </c>
      <c r="I679" s="115">
        <f t="shared" si="41"/>
        <v>0.98664638149766659</v>
      </c>
    </row>
    <row r="680" spans="1:9" s="46" customFormat="1" ht="24.95" customHeight="1" x14ac:dyDescent="0.2">
      <c r="A680" s="11"/>
      <c r="B680" s="11"/>
      <c r="C680" s="11"/>
      <c r="D680" s="11"/>
      <c r="E680" s="75" t="s">
        <v>308</v>
      </c>
      <c r="F680" s="129">
        <v>20000</v>
      </c>
      <c r="G680" s="130">
        <v>11913.4</v>
      </c>
      <c r="H680" s="130">
        <v>11879.48</v>
      </c>
      <c r="I680" s="115">
        <f t="shared" si="41"/>
        <v>0.99715278593852297</v>
      </c>
    </row>
    <row r="681" spans="1:9" s="46" customFormat="1" ht="34.5" customHeight="1" x14ac:dyDescent="0.2">
      <c r="A681" s="11"/>
      <c r="B681" s="11"/>
      <c r="C681" s="11"/>
      <c r="D681" s="11"/>
      <c r="E681" s="75" t="s">
        <v>2</v>
      </c>
      <c r="F681" s="129"/>
      <c r="G681" s="130">
        <v>14009.9</v>
      </c>
      <c r="H681" s="130"/>
      <c r="I681" s="115" t="str">
        <f t="shared" si="41"/>
        <v xml:space="preserve">       </v>
      </c>
    </row>
    <row r="682" spans="1:9" s="46" customFormat="1" ht="34.5" customHeight="1" x14ac:dyDescent="0.2">
      <c r="A682" s="11"/>
      <c r="B682" s="11"/>
      <c r="C682" s="11"/>
      <c r="D682" s="11"/>
      <c r="E682" s="75" t="s">
        <v>3</v>
      </c>
      <c r="F682" s="129"/>
      <c r="G682" s="130">
        <v>1630</v>
      </c>
      <c r="H682" s="130"/>
      <c r="I682" s="115" t="str">
        <f t="shared" si="41"/>
        <v xml:space="preserve">       </v>
      </c>
    </row>
    <row r="683" spans="1:9" s="46" customFormat="1" ht="49.5" customHeight="1" x14ac:dyDescent="0.2">
      <c r="A683" s="11"/>
      <c r="B683" s="11"/>
      <c r="C683" s="11"/>
      <c r="D683" s="11"/>
      <c r="E683" s="75" t="s">
        <v>4</v>
      </c>
      <c r="F683" s="129"/>
      <c r="G683" s="130">
        <v>1053</v>
      </c>
      <c r="H683" s="130"/>
      <c r="I683" s="115" t="str">
        <f t="shared" si="41"/>
        <v xml:space="preserve">       </v>
      </c>
    </row>
    <row r="684" spans="1:9" s="46" customFormat="1" ht="49.5" customHeight="1" x14ac:dyDescent="0.2">
      <c r="A684" s="11"/>
      <c r="B684" s="11"/>
      <c r="C684" s="11"/>
      <c r="D684" s="11"/>
      <c r="E684" s="75" t="s">
        <v>5</v>
      </c>
      <c r="F684" s="129"/>
      <c r="G684" s="130">
        <v>2883</v>
      </c>
      <c r="H684" s="130"/>
      <c r="I684" s="115" t="str">
        <f t="shared" si="41"/>
        <v xml:space="preserve">       </v>
      </c>
    </row>
    <row r="685" spans="1:9" s="46" customFormat="1" ht="49.5" customHeight="1" x14ac:dyDescent="0.2">
      <c r="A685" s="11"/>
      <c r="B685" s="11"/>
      <c r="C685" s="11"/>
      <c r="D685" s="11"/>
      <c r="E685" s="75" t="s">
        <v>9</v>
      </c>
      <c r="F685" s="129"/>
      <c r="G685" s="130">
        <v>1441</v>
      </c>
      <c r="H685" s="130"/>
      <c r="I685" s="115" t="str">
        <f t="shared" si="41"/>
        <v xml:space="preserve">       </v>
      </c>
    </row>
    <row r="686" spans="1:9" s="46" customFormat="1" ht="49.5" customHeight="1" x14ac:dyDescent="0.2">
      <c r="A686" s="11"/>
      <c r="B686" s="11"/>
      <c r="C686" s="11"/>
      <c r="D686" s="11"/>
      <c r="E686" s="75" t="s">
        <v>6</v>
      </c>
      <c r="F686" s="129"/>
      <c r="G686" s="130">
        <v>2594</v>
      </c>
      <c r="H686" s="130"/>
      <c r="I686" s="115" t="str">
        <f t="shared" si="41"/>
        <v xml:space="preserve">       </v>
      </c>
    </row>
    <row r="687" spans="1:9" s="46" customFormat="1" ht="49.5" customHeight="1" x14ac:dyDescent="0.2">
      <c r="A687" s="11"/>
      <c r="B687" s="11"/>
      <c r="C687" s="11"/>
      <c r="D687" s="11"/>
      <c r="E687" s="75" t="s">
        <v>7</v>
      </c>
      <c r="F687" s="129"/>
      <c r="G687" s="130">
        <v>2107</v>
      </c>
      <c r="H687" s="130"/>
      <c r="I687" s="115" t="str">
        <f t="shared" si="41"/>
        <v xml:space="preserve">       </v>
      </c>
    </row>
    <row r="688" spans="1:9" s="46" customFormat="1" ht="49.5" customHeight="1" x14ac:dyDescent="0.2">
      <c r="A688" s="11"/>
      <c r="B688" s="11"/>
      <c r="C688" s="11"/>
      <c r="D688" s="11"/>
      <c r="E688" s="75" t="s">
        <v>10</v>
      </c>
      <c r="F688" s="129"/>
      <c r="G688" s="130">
        <v>9592</v>
      </c>
      <c r="H688" s="130">
        <v>6621.17</v>
      </c>
      <c r="I688" s="115">
        <f t="shared" si="41"/>
        <v>0.69028044203502925</v>
      </c>
    </row>
    <row r="689" spans="1:9" s="46" customFormat="1" ht="49.5" customHeight="1" x14ac:dyDescent="0.2">
      <c r="A689" s="11"/>
      <c r="B689" s="11"/>
      <c r="C689" s="11"/>
      <c r="D689" s="11"/>
      <c r="E689" s="75" t="s">
        <v>8</v>
      </c>
      <c r="F689" s="129"/>
      <c r="G689" s="130">
        <v>7674</v>
      </c>
      <c r="H689" s="130">
        <v>5874.75</v>
      </c>
      <c r="I689" s="115">
        <f t="shared" si="41"/>
        <v>0.76553948397185301</v>
      </c>
    </row>
    <row r="690" spans="1:9" s="46" customFormat="1" ht="49.5" customHeight="1" x14ac:dyDescent="0.2">
      <c r="A690" s="11"/>
      <c r="B690" s="11"/>
      <c r="C690" s="11"/>
      <c r="D690" s="11"/>
      <c r="E690" s="75" t="s">
        <v>12</v>
      </c>
      <c r="F690" s="129"/>
      <c r="G690" s="130">
        <v>19085</v>
      </c>
      <c r="H690" s="130">
        <v>12500</v>
      </c>
      <c r="I690" s="115">
        <f t="shared" si="41"/>
        <v>0.65496463190987686</v>
      </c>
    </row>
    <row r="691" spans="1:9" s="46" customFormat="1" ht="36.75" customHeight="1" x14ac:dyDescent="0.2">
      <c r="A691" s="11"/>
      <c r="B691" s="11"/>
      <c r="C691" s="11"/>
      <c r="D691" s="11"/>
      <c r="E691" s="56" t="s">
        <v>89</v>
      </c>
      <c r="F691" s="137">
        <f>SUM(F692:F701)</f>
        <v>0</v>
      </c>
      <c r="G691" s="131">
        <f>SUM(G692:G701)</f>
        <v>2626</v>
      </c>
      <c r="H691" s="131">
        <f>SUM(H692:H701)</f>
        <v>2146</v>
      </c>
      <c r="I691" s="112">
        <f t="shared" si="41"/>
        <v>0.81721249047981726</v>
      </c>
    </row>
    <row r="692" spans="1:9" s="46" customFormat="1" ht="33.75" customHeight="1" x14ac:dyDescent="0.2">
      <c r="A692" s="11"/>
      <c r="B692" s="11"/>
      <c r="C692" s="11"/>
      <c r="D692" s="11"/>
      <c r="E692" s="75" t="s">
        <v>2</v>
      </c>
      <c r="F692" s="129"/>
      <c r="G692" s="130">
        <v>585</v>
      </c>
      <c r="H692" s="130">
        <v>579.61</v>
      </c>
      <c r="I692" s="115">
        <f t="shared" si="41"/>
        <v>0.99078632478632478</v>
      </c>
    </row>
    <row r="693" spans="1:9" s="46" customFormat="1" ht="36" customHeight="1" x14ac:dyDescent="0.2">
      <c r="A693" s="11"/>
      <c r="B693" s="11"/>
      <c r="C693" s="11"/>
      <c r="D693" s="11"/>
      <c r="E693" s="75" t="s">
        <v>3</v>
      </c>
      <c r="F693" s="129"/>
      <c r="G693" s="130">
        <v>70</v>
      </c>
      <c r="H693" s="130">
        <v>70</v>
      </c>
      <c r="I693" s="115">
        <f t="shared" si="41"/>
        <v>1</v>
      </c>
    </row>
    <row r="694" spans="1:9" s="46" customFormat="1" ht="48.75" customHeight="1" x14ac:dyDescent="0.2">
      <c r="A694" s="11"/>
      <c r="B694" s="11"/>
      <c r="C694" s="11"/>
      <c r="D694" s="11"/>
      <c r="E694" s="75" t="s">
        <v>4</v>
      </c>
      <c r="F694" s="129"/>
      <c r="G694" s="130">
        <v>47</v>
      </c>
      <c r="H694" s="130"/>
      <c r="I694" s="115" t="str">
        <f t="shared" si="41"/>
        <v xml:space="preserve">       </v>
      </c>
    </row>
    <row r="695" spans="1:9" s="46" customFormat="1" ht="36.75" customHeight="1" x14ac:dyDescent="0.2">
      <c r="A695" s="11"/>
      <c r="B695" s="11"/>
      <c r="C695" s="11"/>
      <c r="D695" s="11"/>
      <c r="E695" s="75" t="s">
        <v>5</v>
      </c>
      <c r="F695" s="129"/>
      <c r="G695" s="130">
        <v>117</v>
      </c>
      <c r="H695" s="130">
        <v>115</v>
      </c>
      <c r="I695" s="115">
        <f t="shared" si="41"/>
        <v>0.98290598290598286</v>
      </c>
    </row>
    <row r="696" spans="1:9" s="46" customFormat="1" ht="48" customHeight="1" x14ac:dyDescent="0.2">
      <c r="A696" s="11"/>
      <c r="B696" s="11"/>
      <c r="C696" s="11"/>
      <c r="D696" s="11"/>
      <c r="E696" s="75" t="s">
        <v>9</v>
      </c>
      <c r="F696" s="129"/>
      <c r="G696" s="130">
        <v>59</v>
      </c>
      <c r="H696" s="130"/>
      <c r="I696" s="115" t="str">
        <f t="shared" si="41"/>
        <v xml:space="preserve">       </v>
      </c>
    </row>
    <row r="697" spans="1:9" s="46" customFormat="1" ht="36.75" customHeight="1" x14ac:dyDescent="0.2">
      <c r="A697" s="11"/>
      <c r="B697" s="11"/>
      <c r="C697" s="11"/>
      <c r="D697" s="11"/>
      <c r="E697" s="75" t="s">
        <v>6</v>
      </c>
      <c r="F697" s="129"/>
      <c r="G697" s="130">
        <v>106</v>
      </c>
      <c r="H697" s="130">
        <v>100</v>
      </c>
      <c r="I697" s="115">
        <f t="shared" si="41"/>
        <v>0.94339622641509435</v>
      </c>
    </row>
    <row r="698" spans="1:9" s="46" customFormat="1" ht="44.25" customHeight="1" x14ac:dyDescent="0.2">
      <c r="A698" s="11"/>
      <c r="B698" s="11"/>
      <c r="C698" s="11"/>
      <c r="D698" s="11"/>
      <c r="E698" s="75" t="s">
        <v>7</v>
      </c>
      <c r="F698" s="129"/>
      <c r="G698" s="130">
        <v>93</v>
      </c>
      <c r="H698" s="130">
        <v>90</v>
      </c>
      <c r="I698" s="115">
        <f t="shared" si="41"/>
        <v>0.967741935483871</v>
      </c>
    </row>
    <row r="699" spans="1:9" s="46" customFormat="1" ht="31.5" customHeight="1" x14ac:dyDescent="0.2">
      <c r="A699" s="11"/>
      <c r="B699" s="11"/>
      <c r="C699" s="11"/>
      <c r="D699" s="11"/>
      <c r="E699" s="75" t="s">
        <v>11</v>
      </c>
      <c r="F699" s="129"/>
      <c r="G699" s="130">
        <v>408</v>
      </c>
      <c r="H699" s="130">
        <v>258.81</v>
      </c>
      <c r="I699" s="115">
        <f t="shared" si="41"/>
        <v>0.6343382352941177</v>
      </c>
    </row>
    <row r="700" spans="1:9" s="46" customFormat="1" ht="36" customHeight="1" x14ac:dyDescent="0.2">
      <c r="A700" s="11"/>
      <c r="B700" s="11"/>
      <c r="C700" s="11"/>
      <c r="D700" s="11"/>
      <c r="E700" s="75" t="s">
        <v>8</v>
      </c>
      <c r="F700" s="129"/>
      <c r="G700" s="130">
        <v>326</v>
      </c>
      <c r="H700" s="130">
        <v>325</v>
      </c>
      <c r="I700" s="115">
        <f t="shared" si="41"/>
        <v>0.99693251533742333</v>
      </c>
    </row>
    <row r="701" spans="1:9" s="46" customFormat="1" ht="42.75" customHeight="1" x14ac:dyDescent="0.2">
      <c r="A701" s="11"/>
      <c r="B701" s="11"/>
      <c r="C701" s="11"/>
      <c r="D701" s="11"/>
      <c r="E701" s="75" t="s">
        <v>12</v>
      </c>
      <c r="F701" s="129"/>
      <c r="G701" s="130">
        <v>815</v>
      </c>
      <c r="H701" s="130">
        <v>607.58000000000004</v>
      </c>
      <c r="I701" s="115">
        <f t="shared" si="41"/>
        <v>0.74549693251533744</v>
      </c>
    </row>
    <row r="702" spans="1:9" s="46" customFormat="1" ht="27.75" customHeight="1" x14ac:dyDescent="0.2">
      <c r="A702" s="11" t="s">
        <v>69</v>
      </c>
      <c r="B702" s="11" t="s">
        <v>64</v>
      </c>
      <c r="C702" s="11" t="s">
        <v>64</v>
      </c>
      <c r="D702" s="11" t="s">
        <v>64</v>
      </c>
      <c r="E702" s="15" t="s">
        <v>70</v>
      </c>
      <c r="F702" s="108">
        <f>SUM(F703:F706)</f>
        <v>0</v>
      </c>
      <c r="G702" s="108">
        <f>SUM(G703:G706)</f>
        <v>570400</v>
      </c>
      <c r="H702" s="108">
        <f>SUM(H703:H706)</f>
        <v>528322.48</v>
      </c>
      <c r="I702" s="112">
        <f t="shared" si="41"/>
        <v>0.926231556802244</v>
      </c>
    </row>
    <row r="703" spans="1:9" s="48" customFormat="1" ht="36.75" customHeight="1" x14ac:dyDescent="0.2">
      <c r="A703" s="11"/>
      <c r="B703" s="11"/>
      <c r="C703" s="11"/>
      <c r="D703" s="11"/>
      <c r="E703" s="55" t="s">
        <v>89</v>
      </c>
      <c r="F703" s="113"/>
      <c r="G703" s="114">
        <v>18854</v>
      </c>
      <c r="H703" s="114">
        <v>17381.849999999999</v>
      </c>
      <c r="I703" s="115">
        <f t="shared" si="41"/>
        <v>0.92191842579823902</v>
      </c>
    </row>
    <row r="704" spans="1:9" s="48" customFormat="1" ht="30.75" customHeight="1" x14ac:dyDescent="0.2">
      <c r="A704" s="11"/>
      <c r="B704" s="11"/>
      <c r="C704" s="11"/>
      <c r="D704" s="11"/>
      <c r="E704" s="55" t="s">
        <v>61</v>
      </c>
      <c r="F704" s="113"/>
      <c r="G704" s="114">
        <v>13093</v>
      </c>
      <c r="H704" s="114">
        <v>13002.85</v>
      </c>
      <c r="I704" s="115">
        <f t="shared" si="41"/>
        <v>0.99311464141144123</v>
      </c>
    </row>
    <row r="705" spans="1:9" s="48" customFormat="1" ht="26.25" customHeight="1" x14ac:dyDescent="0.2">
      <c r="A705" s="11"/>
      <c r="B705" s="11"/>
      <c r="C705" s="11"/>
      <c r="D705" s="11"/>
      <c r="E705" s="55" t="s">
        <v>62</v>
      </c>
      <c r="F705" s="113"/>
      <c r="G705" s="114">
        <v>472203</v>
      </c>
      <c r="H705" s="114">
        <v>431687.78</v>
      </c>
      <c r="I705" s="115">
        <f t="shared" si="41"/>
        <v>0.91419957094724102</v>
      </c>
    </row>
    <row r="706" spans="1:9" s="48" customFormat="1" ht="26.25" customHeight="1" x14ac:dyDescent="0.2">
      <c r="A706" s="11"/>
      <c r="B706" s="11"/>
      <c r="C706" s="11"/>
      <c r="D706" s="11"/>
      <c r="E706" s="55" t="s">
        <v>63</v>
      </c>
      <c r="F706" s="113"/>
      <c r="G706" s="114">
        <v>66250</v>
      </c>
      <c r="H706" s="114">
        <v>66250</v>
      </c>
      <c r="I706" s="115">
        <f t="shared" si="41"/>
        <v>1</v>
      </c>
    </row>
    <row r="707" spans="1:9" s="78" customFormat="1" ht="27" customHeight="1" x14ac:dyDescent="0.2">
      <c r="A707" s="76"/>
      <c r="B707" s="76"/>
      <c r="C707" s="76"/>
      <c r="D707" s="76"/>
      <c r="E707" s="77" t="s">
        <v>141</v>
      </c>
      <c r="F707" s="109">
        <f>SUM(F713,F715,F723,F730,F733)</f>
        <v>540000</v>
      </c>
      <c r="G707" s="109">
        <f>SUM(G713,G715,G723,G730,G733)</f>
        <v>755050</v>
      </c>
      <c r="H707" s="109">
        <f>SUM(H713,H715,H723,H730,H733)</f>
        <v>742405.67999999993</v>
      </c>
      <c r="I707" s="111">
        <f t="shared" si="41"/>
        <v>0.98325366532017744</v>
      </c>
    </row>
    <row r="708" spans="1:9" s="46" customFormat="1" ht="21.75" customHeight="1" x14ac:dyDescent="0.2">
      <c r="A708" s="13"/>
      <c r="B708" s="13"/>
      <c r="C708" s="13"/>
      <c r="D708" s="13"/>
      <c r="E708" s="56" t="s">
        <v>61</v>
      </c>
      <c r="F708" s="108">
        <f>SUM(F731,F736)</f>
        <v>230000</v>
      </c>
      <c r="G708" s="108">
        <f>SUM(G731,G736)</f>
        <v>11852.5</v>
      </c>
      <c r="H708" s="108">
        <f>SUM(H731,H736)</f>
        <v>11821.63</v>
      </c>
      <c r="I708" s="112">
        <f t="shared" si="41"/>
        <v>0.99739548618434926</v>
      </c>
    </row>
    <row r="709" spans="1:9" s="46" customFormat="1" ht="32.25" customHeight="1" x14ac:dyDescent="0.2">
      <c r="A709" s="13"/>
      <c r="B709" s="13"/>
      <c r="C709" s="13"/>
      <c r="D709" s="13"/>
      <c r="E709" s="56" t="s">
        <v>62</v>
      </c>
      <c r="F709" s="108">
        <f>SUM(F716,F724,F735)</f>
        <v>307000</v>
      </c>
      <c r="G709" s="108">
        <f>SUM(G716,G724,G735)</f>
        <v>707937.5</v>
      </c>
      <c r="H709" s="108">
        <f>SUM(H716,H724,H735)</f>
        <v>697271.53</v>
      </c>
      <c r="I709" s="112">
        <f t="shared" si="41"/>
        <v>0.98493374061975814</v>
      </c>
    </row>
    <row r="710" spans="1:9" s="46" customFormat="1" ht="33" customHeight="1" x14ac:dyDescent="0.2">
      <c r="A710" s="13"/>
      <c r="B710" s="13"/>
      <c r="C710" s="13"/>
      <c r="D710" s="13"/>
      <c r="E710" s="56" t="s">
        <v>89</v>
      </c>
      <c r="F710" s="108">
        <f>SUM(F720,F728,F737)</f>
        <v>0</v>
      </c>
      <c r="G710" s="108">
        <f>SUM(G720,G728,G737)</f>
        <v>16260</v>
      </c>
      <c r="H710" s="108">
        <f>SUM(H720,H728,H737)</f>
        <v>14601.65</v>
      </c>
      <c r="I710" s="112">
        <f t="shared" si="41"/>
        <v>0.89801045510455102</v>
      </c>
    </row>
    <row r="711" spans="1:9" s="46" customFormat="1" ht="33" customHeight="1" x14ac:dyDescent="0.2">
      <c r="A711" s="13"/>
      <c r="B711" s="13"/>
      <c r="C711" s="13"/>
      <c r="D711" s="13"/>
      <c r="E711" s="56" t="s">
        <v>63</v>
      </c>
      <c r="F711" s="108">
        <f>SUM(F714,F734)</f>
        <v>3000</v>
      </c>
      <c r="G711" s="108">
        <f>SUM(G714,G734)</f>
        <v>19000</v>
      </c>
      <c r="H711" s="108">
        <f>SUM(H714,H734)</f>
        <v>18710.87</v>
      </c>
      <c r="I711" s="112">
        <f t="shared" si="41"/>
        <v>0.9847826315789473</v>
      </c>
    </row>
    <row r="712" spans="1:9" s="47" customFormat="1" x14ac:dyDescent="0.2">
      <c r="A712" s="11"/>
      <c r="B712" s="11"/>
      <c r="C712" s="11"/>
      <c r="D712" s="11"/>
      <c r="E712" s="14" t="s">
        <v>95</v>
      </c>
      <c r="F712" s="116"/>
      <c r="G712" s="116"/>
      <c r="H712" s="116"/>
      <c r="I712" s="115" t="str">
        <f t="shared" si="41"/>
        <v xml:space="preserve">       </v>
      </c>
    </row>
    <row r="713" spans="1:9" s="46" customFormat="1" ht="57" x14ac:dyDescent="0.2">
      <c r="A713" s="35" t="s">
        <v>64</v>
      </c>
      <c r="B713" s="54" t="s">
        <v>64</v>
      </c>
      <c r="C713" s="35" t="s">
        <v>64</v>
      </c>
      <c r="D713" s="54" t="s">
        <v>69</v>
      </c>
      <c r="E713" s="36" t="s">
        <v>149</v>
      </c>
      <c r="F713" s="90">
        <f>SUM(F714)</f>
        <v>3000</v>
      </c>
      <c r="G713" s="90">
        <f>SUM(G714)</f>
        <v>3000</v>
      </c>
      <c r="H713" s="90">
        <f>SUM(H714)</f>
        <v>2710.87</v>
      </c>
      <c r="I713" s="112">
        <f t="shared" si="41"/>
        <v>0.90362333333333333</v>
      </c>
    </row>
    <row r="714" spans="1:9" s="47" customFormat="1" ht="22.5" customHeight="1" x14ac:dyDescent="0.2">
      <c r="A714" s="11"/>
      <c r="B714" s="11"/>
      <c r="C714" s="11"/>
      <c r="D714" s="11"/>
      <c r="E714" s="55" t="s">
        <v>63</v>
      </c>
      <c r="F714" s="114">
        <v>3000</v>
      </c>
      <c r="G714" s="114">
        <v>3000</v>
      </c>
      <c r="H714" s="114">
        <v>2710.87</v>
      </c>
      <c r="I714" s="115">
        <f t="shared" ref="I714:I777" si="42">IF(H714=0,"       ",H714/G714)</f>
        <v>0.90362333333333333</v>
      </c>
    </row>
    <row r="715" spans="1:9" s="46" customFormat="1" ht="30.75" customHeight="1" x14ac:dyDescent="0.2">
      <c r="A715" s="35" t="s">
        <v>78</v>
      </c>
      <c r="B715" s="35" t="s">
        <v>91</v>
      </c>
      <c r="C715" s="35" t="s">
        <v>77</v>
      </c>
      <c r="D715" s="54" t="s">
        <v>64</v>
      </c>
      <c r="E715" s="34" t="s">
        <v>300</v>
      </c>
      <c r="F715" s="90">
        <f>SUM(F716,F720)</f>
        <v>130000</v>
      </c>
      <c r="G715" s="90">
        <f>SUM(G716,G720)</f>
        <v>130000</v>
      </c>
      <c r="H715" s="90">
        <f>SUM(H716,H720)</f>
        <v>128515</v>
      </c>
      <c r="I715" s="112">
        <f t="shared" si="42"/>
        <v>0.98857692307692313</v>
      </c>
    </row>
    <row r="716" spans="1:9" s="46" customFormat="1" ht="39.75" customHeight="1" x14ac:dyDescent="0.2">
      <c r="A716" s="54"/>
      <c r="B716" s="54"/>
      <c r="C716" s="54"/>
      <c r="D716" s="54"/>
      <c r="E716" s="56" t="s">
        <v>62</v>
      </c>
      <c r="F716" s="90">
        <f>SUM(F718:F719)</f>
        <v>130000</v>
      </c>
      <c r="G716" s="90">
        <f>SUM(G718:G719)</f>
        <v>125450</v>
      </c>
      <c r="H716" s="90">
        <f>SUM(H718:H719)</f>
        <v>124475</v>
      </c>
      <c r="I716" s="112">
        <f t="shared" si="42"/>
        <v>0.99222797927461137</v>
      </c>
    </row>
    <row r="717" spans="1:9" s="47" customFormat="1" ht="23.25" customHeight="1" x14ac:dyDescent="0.2">
      <c r="A717" s="67"/>
      <c r="B717" s="67"/>
      <c r="C717" s="67"/>
      <c r="D717" s="54"/>
      <c r="E717" s="68" t="s">
        <v>95</v>
      </c>
      <c r="F717" s="114"/>
      <c r="G717" s="114"/>
      <c r="H717" s="114"/>
      <c r="I717" s="115" t="str">
        <f t="shared" si="42"/>
        <v xml:space="preserve">       </v>
      </c>
    </row>
    <row r="718" spans="1:9" s="47" customFormat="1" ht="33.75" customHeight="1" x14ac:dyDescent="0.2">
      <c r="A718" s="11"/>
      <c r="B718" s="11"/>
      <c r="C718" s="11"/>
      <c r="D718" s="11"/>
      <c r="E718" s="41" t="s">
        <v>309</v>
      </c>
      <c r="F718" s="113">
        <v>80000</v>
      </c>
      <c r="G718" s="114">
        <v>77200</v>
      </c>
      <c r="H718" s="114">
        <v>76560</v>
      </c>
      <c r="I718" s="115">
        <f t="shared" si="42"/>
        <v>0.99170984455958544</v>
      </c>
    </row>
    <row r="719" spans="1:9" s="47" customFormat="1" ht="33" customHeight="1" x14ac:dyDescent="0.2">
      <c r="A719" s="11"/>
      <c r="B719" s="11"/>
      <c r="C719" s="11"/>
      <c r="D719" s="11"/>
      <c r="E719" s="41" t="s">
        <v>310</v>
      </c>
      <c r="F719" s="113">
        <v>50000</v>
      </c>
      <c r="G719" s="114">
        <v>48250</v>
      </c>
      <c r="H719" s="114">
        <v>47915</v>
      </c>
      <c r="I719" s="115">
        <f t="shared" si="42"/>
        <v>0.99305699481865284</v>
      </c>
    </row>
    <row r="720" spans="1:9" s="46" customFormat="1" ht="34.5" customHeight="1" x14ac:dyDescent="0.2">
      <c r="A720" s="11"/>
      <c r="B720" s="11"/>
      <c r="C720" s="11"/>
      <c r="D720" s="11"/>
      <c r="E720" s="56" t="s">
        <v>89</v>
      </c>
      <c r="F720" s="108">
        <f>SUM(F721:F722)</f>
        <v>0</v>
      </c>
      <c r="G720" s="108">
        <f>SUM(G721:G722)</f>
        <v>4550</v>
      </c>
      <c r="H720" s="108">
        <f>SUM(H721:H722)</f>
        <v>4040</v>
      </c>
      <c r="I720" s="112">
        <f t="shared" si="42"/>
        <v>0.88791208791208787</v>
      </c>
    </row>
    <row r="721" spans="1:9" s="47" customFormat="1" ht="31.5" customHeight="1" x14ac:dyDescent="0.2">
      <c r="A721" s="11"/>
      <c r="B721" s="11"/>
      <c r="C721" s="11"/>
      <c r="D721" s="11"/>
      <c r="E721" s="41" t="s">
        <v>309</v>
      </c>
      <c r="F721" s="113"/>
      <c r="G721" s="114">
        <v>2800</v>
      </c>
      <c r="H721" s="114">
        <v>2720</v>
      </c>
      <c r="I721" s="115">
        <f t="shared" si="42"/>
        <v>0.97142857142857142</v>
      </c>
    </row>
    <row r="722" spans="1:9" s="47" customFormat="1" ht="23.25" customHeight="1" x14ac:dyDescent="0.2">
      <c r="A722" s="11"/>
      <c r="B722" s="11"/>
      <c r="C722" s="11"/>
      <c r="D722" s="11"/>
      <c r="E722" s="41" t="s">
        <v>310</v>
      </c>
      <c r="F722" s="113"/>
      <c r="G722" s="114">
        <v>1750</v>
      </c>
      <c r="H722" s="114">
        <v>1320</v>
      </c>
      <c r="I722" s="115">
        <f t="shared" si="42"/>
        <v>0.75428571428571434</v>
      </c>
    </row>
    <row r="723" spans="1:9" s="46" customFormat="1" ht="35.25" customHeight="1" x14ac:dyDescent="0.2">
      <c r="A723" s="11" t="s">
        <v>86</v>
      </c>
      <c r="B723" s="11" t="s">
        <v>65</v>
      </c>
      <c r="C723" s="11" t="s">
        <v>64</v>
      </c>
      <c r="D723" s="11" t="s">
        <v>91</v>
      </c>
      <c r="E723" s="16" t="s">
        <v>139</v>
      </c>
      <c r="F723" s="108">
        <f>SUM(F724,F728)</f>
        <v>177000</v>
      </c>
      <c r="G723" s="108">
        <f>SUM(G724,G728)</f>
        <v>177000</v>
      </c>
      <c r="H723" s="108">
        <f>SUM(H724,H728)</f>
        <v>167986.68</v>
      </c>
      <c r="I723" s="112">
        <f t="shared" si="42"/>
        <v>0.94907728813559322</v>
      </c>
    </row>
    <row r="724" spans="1:9" s="46" customFormat="1" ht="31.5" customHeight="1" x14ac:dyDescent="0.2">
      <c r="A724" s="13"/>
      <c r="B724" s="13"/>
      <c r="C724" s="13"/>
      <c r="D724" s="13"/>
      <c r="E724" s="56" t="s">
        <v>62</v>
      </c>
      <c r="F724" s="108">
        <f>SUM(F725:F727)</f>
        <v>177000</v>
      </c>
      <c r="G724" s="108">
        <f>SUM(G725:G727)</f>
        <v>173500</v>
      </c>
      <c r="H724" s="108">
        <f>SUM(H725:H727)</f>
        <v>165241.68</v>
      </c>
      <c r="I724" s="112">
        <f t="shared" si="42"/>
        <v>0.95240161383285293</v>
      </c>
    </row>
    <row r="725" spans="1:9" s="47" customFormat="1" ht="30.75" customHeight="1" x14ac:dyDescent="0.2">
      <c r="A725" s="13"/>
      <c r="B725" s="13"/>
      <c r="C725" s="13"/>
      <c r="D725" s="13"/>
      <c r="E725" s="41" t="s">
        <v>311</v>
      </c>
      <c r="F725" s="113">
        <v>47000</v>
      </c>
      <c r="G725" s="113">
        <v>47000</v>
      </c>
      <c r="H725" s="114">
        <v>40185.949999999997</v>
      </c>
      <c r="I725" s="115">
        <f t="shared" si="42"/>
        <v>0.85502021276595741</v>
      </c>
    </row>
    <row r="726" spans="1:9" s="47" customFormat="1" ht="34.5" customHeight="1" x14ac:dyDescent="0.2">
      <c r="A726" s="13"/>
      <c r="B726" s="13"/>
      <c r="C726" s="13"/>
      <c r="D726" s="13"/>
      <c r="E726" s="41" t="s">
        <v>312</v>
      </c>
      <c r="F726" s="113">
        <v>100000</v>
      </c>
      <c r="G726" s="114">
        <v>96500</v>
      </c>
      <c r="H726" s="114">
        <v>95290.73</v>
      </c>
      <c r="I726" s="115">
        <f t="shared" si="42"/>
        <v>0.98746870466321235</v>
      </c>
    </row>
    <row r="727" spans="1:9" s="47" customFormat="1" ht="35.25" customHeight="1" x14ac:dyDescent="0.2">
      <c r="A727" s="13"/>
      <c r="B727" s="13"/>
      <c r="C727" s="13"/>
      <c r="D727" s="13"/>
      <c r="E727" s="41" t="s">
        <v>313</v>
      </c>
      <c r="F727" s="113">
        <v>30000</v>
      </c>
      <c r="G727" s="113">
        <v>30000</v>
      </c>
      <c r="H727" s="114">
        <v>29765</v>
      </c>
      <c r="I727" s="115">
        <f t="shared" si="42"/>
        <v>0.99216666666666664</v>
      </c>
    </row>
    <row r="728" spans="1:9" s="46" customFormat="1" ht="32.25" customHeight="1" x14ac:dyDescent="0.2">
      <c r="A728" s="13"/>
      <c r="B728" s="13"/>
      <c r="C728" s="13"/>
      <c r="D728" s="13"/>
      <c r="E728" s="56" t="s">
        <v>89</v>
      </c>
      <c r="F728" s="108">
        <f>SUM(F729:F729)</f>
        <v>0</v>
      </c>
      <c r="G728" s="108">
        <f>SUM(G729:G729)</f>
        <v>3500</v>
      </c>
      <c r="H728" s="108">
        <f>SUM(H729:H729)</f>
        <v>2745</v>
      </c>
      <c r="I728" s="112">
        <f t="shared" si="42"/>
        <v>0.78428571428571425</v>
      </c>
    </row>
    <row r="729" spans="1:9" s="47" customFormat="1" ht="39.75" customHeight="1" x14ac:dyDescent="0.2">
      <c r="A729" s="13"/>
      <c r="B729" s="13"/>
      <c r="C729" s="13"/>
      <c r="D729" s="13"/>
      <c r="E729" s="41" t="s">
        <v>312</v>
      </c>
      <c r="F729" s="113"/>
      <c r="G729" s="114">
        <v>3500</v>
      </c>
      <c r="H729" s="114">
        <v>2745</v>
      </c>
      <c r="I729" s="115">
        <f t="shared" si="42"/>
        <v>0.78428571428571425</v>
      </c>
    </row>
    <row r="730" spans="1:9" s="47" customFormat="1" ht="24.75" customHeight="1" x14ac:dyDescent="0.2">
      <c r="A730" s="11" t="s">
        <v>86</v>
      </c>
      <c r="B730" s="11" t="s">
        <v>65</v>
      </c>
      <c r="C730" s="11" t="s">
        <v>64</v>
      </c>
      <c r="D730" s="11" t="s">
        <v>65</v>
      </c>
      <c r="E730" s="16" t="s">
        <v>347</v>
      </c>
      <c r="F730" s="108">
        <f>SUM(F731)</f>
        <v>230000</v>
      </c>
      <c r="G730" s="113">
        <f>SUM(G731)</f>
        <v>0</v>
      </c>
      <c r="H730" s="113">
        <f>SUM(H731)</f>
        <v>0</v>
      </c>
      <c r="I730" s="115" t="str">
        <f t="shared" si="42"/>
        <v xml:space="preserve">       </v>
      </c>
    </row>
    <row r="731" spans="1:9" s="47" customFormat="1" ht="25.5" customHeight="1" x14ac:dyDescent="0.2">
      <c r="A731" s="11"/>
      <c r="B731" s="11"/>
      <c r="C731" s="11"/>
      <c r="D731" s="11"/>
      <c r="E731" s="55" t="s">
        <v>61</v>
      </c>
      <c r="F731" s="113">
        <f>SUM(F732:F732)</f>
        <v>230000</v>
      </c>
      <c r="G731" s="108">
        <f>SUM(G732:G732)</f>
        <v>0</v>
      </c>
      <c r="H731" s="108">
        <f>SUM(H732:H732)</f>
        <v>0</v>
      </c>
      <c r="I731" s="115" t="str">
        <f t="shared" si="42"/>
        <v xml:space="preserve">       </v>
      </c>
    </row>
    <row r="732" spans="1:9" s="47" customFormat="1" ht="33" customHeight="1" x14ac:dyDescent="0.2">
      <c r="A732" s="13"/>
      <c r="B732" s="13"/>
      <c r="C732" s="13"/>
      <c r="D732" s="13"/>
      <c r="E732" s="41" t="s">
        <v>314</v>
      </c>
      <c r="F732" s="113">
        <v>230000</v>
      </c>
      <c r="G732" s="114"/>
      <c r="H732" s="114"/>
      <c r="I732" s="115" t="str">
        <f t="shared" si="42"/>
        <v xml:space="preserve">       </v>
      </c>
    </row>
    <row r="733" spans="1:9" s="46" customFormat="1" ht="20.25" customHeight="1" x14ac:dyDescent="0.2">
      <c r="A733" s="11" t="s">
        <v>69</v>
      </c>
      <c r="B733" s="11" t="s">
        <v>64</v>
      </c>
      <c r="C733" s="11" t="s">
        <v>64</v>
      </c>
      <c r="D733" s="11" t="s">
        <v>64</v>
      </c>
      <c r="E733" s="15" t="s">
        <v>70</v>
      </c>
      <c r="F733" s="108">
        <f>SUM(F734:F737)</f>
        <v>0</v>
      </c>
      <c r="G733" s="108">
        <f>SUM(G734:G737)</f>
        <v>445050</v>
      </c>
      <c r="H733" s="108">
        <f>SUM(H734:H737)</f>
        <v>443193.13</v>
      </c>
      <c r="I733" s="112">
        <f t="shared" si="42"/>
        <v>0.99582772722166046</v>
      </c>
    </row>
    <row r="734" spans="1:9" s="46" customFormat="1" ht="20.25" customHeight="1" x14ac:dyDescent="0.2">
      <c r="A734" s="11"/>
      <c r="B734" s="11"/>
      <c r="C734" s="11"/>
      <c r="D734" s="11"/>
      <c r="E734" s="55" t="s">
        <v>63</v>
      </c>
      <c r="F734" s="108"/>
      <c r="G734" s="114">
        <v>16000</v>
      </c>
      <c r="H734" s="114">
        <v>16000</v>
      </c>
      <c r="I734" s="115">
        <f t="shared" si="42"/>
        <v>1</v>
      </c>
    </row>
    <row r="735" spans="1:9" s="46" customFormat="1" ht="23.25" customHeight="1" x14ac:dyDescent="0.2">
      <c r="A735" s="11"/>
      <c r="B735" s="11"/>
      <c r="C735" s="11"/>
      <c r="D735" s="11"/>
      <c r="E735" s="55" t="s">
        <v>62</v>
      </c>
      <c r="F735" s="113"/>
      <c r="G735" s="114">
        <v>408987.5</v>
      </c>
      <c r="H735" s="114">
        <v>407554.85</v>
      </c>
      <c r="I735" s="115">
        <f t="shared" si="42"/>
        <v>0.99649708120663827</v>
      </c>
    </row>
    <row r="736" spans="1:9" s="46" customFormat="1" ht="21.75" customHeight="1" x14ac:dyDescent="0.2">
      <c r="A736" s="11"/>
      <c r="B736" s="11"/>
      <c r="C736" s="11"/>
      <c r="D736" s="11"/>
      <c r="E736" s="55" t="s">
        <v>61</v>
      </c>
      <c r="F736" s="113"/>
      <c r="G736" s="114">
        <v>11852.5</v>
      </c>
      <c r="H736" s="114">
        <v>11821.63</v>
      </c>
      <c r="I736" s="115">
        <f t="shared" si="42"/>
        <v>0.99739548618434926</v>
      </c>
    </row>
    <row r="737" spans="1:9" s="46" customFormat="1" ht="32.25" customHeight="1" x14ac:dyDescent="0.2">
      <c r="A737" s="11"/>
      <c r="B737" s="11"/>
      <c r="C737" s="11"/>
      <c r="D737" s="11"/>
      <c r="E737" s="55" t="s">
        <v>89</v>
      </c>
      <c r="F737" s="113"/>
      <c r="G737" s="114">
        <v>8210</v>
      </c>
      <c r="H737" s="114">
        <v>7816.65</v>
      </c>
      <c r="I737" s="115">
        <f t="shared" si="42"/>
        <v>0.95208891595615097</v>
      </c>
    </row>
    <row r="738" spans="1:9" s="78" customFormat="1" ht="27" customHeight="1" x14ac:dyDescent="0.2">
      <c r="A738" s="76"/>
      <c r="B738" s="76"/>
      <c r="C738" s="76"/>
      <c r="D738" s="76"/>
      <c r="E738" s="77" t="s">
        <v>142</v>
      </c>
      <c r="F738" s="109">
        <f>SUM(F744,F746,F754)</f>
        <v>157756.5</v>
      </c>
      <c r="G738" s="109">
        <f>SUM(G744,G746,G754)</f>
        <v>627356.5</v>
      </c>
      <c r="H738" s="109">
        <f>SUM(H744,H746,H754)</f>
        <v>568461.46</v>
      </c>
      <c r="I738" s="111">
        <f t="shared" si="42"/>
        <v>0.90612189401082155</v>
      </c>
    </row>
    <row r="739" spans="1:9" s="47" customFormat="1" ht="24" customHeight="1" x14ac:dyDescent="0.2">
      <c r="A739" s="11"/>
      <c r="B739" s="11"/>
      <c r="C739" s="11"/>
      <c r="D739" s="11"/>
      <c r="E739" s="56" t="s">
        <v>63</v>
      </c>
      <c r="F739" s="108">
        <f>SUM(F745)</f>
        <v>3000</v>
      </c>
      <c r="G739" s="108">
        <f>SUM(G745)</f>
        <v>3000</v>
      </c>
      <c r="H739" s="108">
        <f>SUM(H745)</f>
        <v>2976</v>
      </c>
      <c r="I739" s="112">
        <f t="shared" si="42"/>
        <v>0.99199999999999999</v>
      </c>
    </row>
    <row r="740" spans="1:9" s="46" customFormat="1" ht="37.5" customHeight="1" x14ac:dyDescent="0.2">
      <c r="A740" s="13"/>
      <c r="B740" s="13"/>
      <c r="C740" s="13"/>
      <c r="D740" s="13"/>
      <c r="E740" s="56" t="s">
        <v>62</v>
      </c>
      <c r="F740" s="108">
        <f>SUM(F747,F755)</f>
        <v>154756.5</v>
      </c>
      <c r="G740" s="108">
        <f>SUM(G747,G755)</f>
        <v>484143.3</v>
      </c>
      <c r="H740" s="108">
        <f>SUM(H747,H755)</f>
        <v>432840.67</v>
      </c>
      <c r="I740" s="112">
        <f t="shared" si="42"/>
        <v>0.8940342043357824</v>
      </c>
    </row>
    <row r="741" spans="1:9" s="46" customFormat="1" ht="26.25" customHeight="1" x14ac:dyDescent="0.2">
      <c r="A741" s="13"/>
      <c r="B741" s="13"/>
      <c r="C741" s="13"/>
      <c r="D741" s="13"/>
      <c r="E741" s="56" t="s">
        <v>61</v>
      </c>
      <c r="F741" s="108">
        <f>SUM(F756)</f>
        <v>0</v>
      </c>
      <c r="G741" s="108">
        <f>SUM(G756)</f>
        <v>130096.7</v>
      </c>
      <c r="H741" s="108">
        <f>SUM(H756)</f>
        <v>124367.79</v>
      </c>
      <c r="I741" s="112">
        <f t="shared" si="42"/>
        <v>0.95596421738599058</v>
      </c>
    </row>
    <row r="742" spans="1:9" s="46" customFormat="1" ht="36.75" customHeight="1" x14ac:dyDescent="0.2">
      <c r="A742" s="11"/>
      <c r="B742" s="11"/>
      <c r="C742" s="11"/>
      <c r="D742" s="11"/>
      <c r="E742" s="56" t="s">
        <v>89</v>
      </c>
      <c r="F742" s="108">
        <f>SUM(F751,F757)</f>
        <v>0</v>
      </c>
      <c r="G742" s="108">
        <f>SUM(G751,G757)</f>
        <v>10116.5</v>
      </c>
      <c r="H742" s="108">
        <f>SUM(H751,H757)</f>
        <v>8277</v>
      </c>
      <c r="I742" s="112">
        <f t="shared" si="42"/>
        <v>0.81816833885236984</v>
      </c>
    </row>
    <row r="743" spans="1:9" s="46" customFormat="1" x14ac:dyDescent="0.2">
      <c r="A743" s="11"/>
      <c r="B743" s="11"/>
      <c r="C743" s="11"/>
      <c r="D743" s="11"/>
      <c r="E743" s="14" t="s">
        <v>95</v>
      </c>
      <c r="F743" s="113"/>
      <c r="G743" s="113"/>
      <c r="H743" s="113"/>
      <c r="I743" s="115" t="str">
        <f t="shared" si="42"/>
        <v xml:space="preserve">       </v>
      </c>
    </row>
    <row r="744" spans="1:9" s="46" customFormat="1" ht="57" x14ac:dyDescent="0.2">
      <c r="A744" s="35" t="s">
        <v>64</v>
      </c>
      <c r="B744" s="54" t="s">
        <v>64</v>
      </c>
      <c r="C744" s="35" t="s">
        <v>64</v>
      </c>
      <c r="D744" s="54" t="s">
        <v>69</v>
      </c>
      <c r="E744" s="36" t="s">
        <v>149</v>
      </c>
      <c r="F744" s="90">
        <f>SUM(F745)</f>
        <v>3000</v>
      </c>
      <c r="G744" s="90">
        <f>SUM(G745)</f>
        <v>3000</v>
      </c>
      <c r="H744" s="90">
        <f>SUM(H745)</f>
        <v>2976</v>
      </c>
      <c r="I744" s="112">
        <f t="shared" si="42"/>
        <v>0.99199999999999999</v>
      </c>
    </row>
    <row r="745" spans="1:9" s="46" customFormat="1" ht="21" customHeight="1" x14ac:dyDescent="0.2">
      <c r="A745" s="11"/>
      <c r="B745" s="11"/>
      <c r="C745" s="11"/>
      <c r="D745" s="11"/>
      <c r="E745" s="55" t="s">
        <v>63</v>
      </c>
      <c r="F745" s="114">
        <v>3000</v>
      </c>
      <c r="G745" s="114">
        <v>3000</v>
      </c>
      <c r="H745" s="114">
        <v>2976</v>
      </c>
      <c r="I745" s="115">
        <f t="shared" si="42"/>
        <v>0.99199999999999999</v>
      </c>
    </row>
    <row r="746" spans="1:9" s="47" customFormat="1" ht="23.25" customHeight="1" x14ac:dyDescent="0.2">
      <c r="A746" s="11" t="s">
        <v>86</v>
      </c>
      <c r="B746" s="11" t="s">
        <v>65</v>
      </c>
      <c r="C746" s="11" t="s">
        <v>64</v>
      </c>
      <c r="D746" s="11" t="s">
        <v>91</v>
      </c>
      <c r="E746" s="16" t="s">
        <v>139</v>
      </c>
      <c r="F746" s="108">
        <f>SUM(F747,F751)</f>
        <v>154756.5</v>
      </c>
      <c r="G746" s="108">
        <f>SUM(G747,G751)</f>
        <v>154756.5</v>
      </c>
      <c r="H746" s="108">
        <f>SUM(H747,H751)</f>
        <v>103447.88</v>
      </c>
      <c r="I746" s="112">
        <f t="shared" si="42"/>
        <v>0.66845579991793558</v>
      </c>
    </row>
    <row r="747" spans="1:9" s="46" customFormat="1" ht="28.5" x14ac:dyDescent="0.2">
      <c r="A747" s="13"/>
      <c r="B747" s="13"/>
      <c r="C747" s="13"/>
      <c r="D747" s="13"/>
      <c r="E747" s="56" t="s">
        <v>62</v>
      </c>
      <c r="F747" s="108">
        <f>SUM(F748:F750)</f>
        <v>154756.5</v>
      </c>
      <c r="G747" s="108">
        <f>SUM(G748:G750)</f>
        <v>149340</v>
      </c>
      <c r="H747" s="108">
        <f>SUM(H748:H750)</f>
        <v>99577.88</v>
      </c>
      <c r="I747" s="112">
        <f t="shared" si="42"/>
        <v>0.66678639346457746</v>
      </c>
    </row>
    <row r="748" spans="1:9" s="46" customFormat="1" ht="18.75" customHeight="1" x14ac:dyDescent="0.2">
      <c r="A748" s="13"/>
      <c r="B748" s="13"/>
      <c r="C748" s="13"/>
      <c r="D748" s="13"/>
      <c r="E748" s="22" t="s">
        <v>165</v>
      </c>
      <c r="F748" s="113">
        <v>94756.5</v>
      </c>
      <c r="G748" s="114">
        <v>91440</v>
      </c>
      <c r="H748" s="114">
        <v>44204.14</v>
      </c>
      <c r="I748" s="115">
        <f t="shared" si="42"/>
        <v>0.48342235345581802</v>
      </c>
    </row>
    <row r="749" spans="1:9" s="46" customFormat="1" ht="21" customHeight="1" x14ac:dyDescent="0.2">
      <c r="A749" s="13"/>
      <c r="B749" s="13"/>
      <c r="C749" s="13"/>
      <c r="D749" s="13"/>
      <c r="E749" s="41" t="s">
        <v>158</v>
      </c>
      <c r="F749" s="113">
        <v>60000</v>
      </c>
      <c r="G749" s="114"/>
      <c r="H749" s="114"/>
      <c r="I749" s="115" t="str">
        <f t="shared" si="42"/>
        <v xml:space="preserve">       </v>
      </c>
    </row>
    <row r="750" spans="1:9" s="46" customFormat="1" ht="30" customHeight="1" x14ac:dyDescent="0.2">
      <c r="A750" s="13"/>
      <c r="B750" s="13"/>
      <c r="C750" s="13"/>
      <c r="D750" s="13"/>
      <c r="E750" s="80" t="s">
        <v>356</v>
      </c>
      <c r="F750" s="113"/>
      <c r="G750" s="114">
        <v>57900</v>
      </c>
      <c r="H750" s="114">
        <v>55373.74</v>
      </c>
      <c r="I750" s="115">
        <f t="shared" si="42"/>
        <v>0.95636856649395507</v>
      </c>
    </row>
    <row r="751" spans="1:9" s="46" customFormat="1" ht="34.5" customHeight="1" x14ac:dyDescent="0.2">
      <c r="A751" s="13"/>
      <c r="B751" s="13"/>
      <c r="C751" s="13"/>
      <c r="D751" s="13"/>
      <c r="E751" s="56" t="s">
        <v>89</v>
      </c>
      <c r="F751" s="108">
        <f>SUM(F752:F753)</f>
        <v>0</v>
      </c>
      <c r="G751" s="108">
        <f>SUM(G752:G753)</f>
        <v>5416.5</v>
      </c>
      <c r="H751" s="108">
        <f>SUM(H752:H753)</f>
        <v>3870</v>
      </c>
      <c r="I751" s="112">
        <f t="shared" si="42"/>
        <v>0.7144835225699252</v>
      </c>
    </row>
    <row r="752" spans="1:9" s="46" customFormat="1" ht="24.75" customHeight="1" x14ac:dyDescent="0.2">
      <c r="A752" s="13"/>
      <c r="B752" s="13"/>
      <c r="C752" s="13"/>
      <c r="D752" s="13"/>
      <c r="E752" s="22" t="s">
        <v>165</v>
      </c>
      <c r="F752" s="113"/>
      <c r="G752" s="114">
        <v>3316.5</v>
      </c>
      <c r="H752" s="114">
        <v>1920</v>
      </c>
      <c r="I752" s="115">
        <f t="shared" si="42"/>
        <v>0.57892356399819089</v>
      </c>
    </row>
    <row r="753" spans="1:9" s="46" customFormat="1" ht="34.5" customHeight="1" x14ac:dyDescent="0.2">
      <c r="A753" s="13"/>
      <c r="B753" s="13"/>
      <c r="C753" s="13"/>
      <c r="D753" s="13"/>
      <c r="E753" s="80" t="s">
        <v>356</v>
      </c>
      <c r="F753" s="113"/>
      <c r="G753" s="114">
        <v>2100</v>
      </c>
      <c r="H753" s="114">
        <v>1950</v>
      </c>
      <c r="I753" s="115">
        <f t="shared" si="42"/>
        <v>0.9285714285714286</v>
      </c>
    </row>
    <row r="754" spans="1:9" s="47" customFormat="1" ht="21" customHeight="1" x14ac:dyDescent="0.2">
      <c r="A754" s="11" t="s">
        <v>69</v>
      </c>
      <c r="B754" s="11" t="s">
        <v>64</v>
      </c>
      <c r="C754" s="11" t="s">
        <v>64</v>
      </c>
      <c r="D754" s="11" t="s">
        <v>64</v>
      </c>
      <c r="E754" s="15" t="s">
        <v>70</v>
      </c>
      <c r="F754" s="108">
        <f>SUM(F755:F757)</f>
        <v>0</v>
      </c>
      <c r="G754" s="90">
        <f>SUM(G755:G757)</f>
        <v>469600</v>
      </c>
      <c r="H754" s="90">
        <f>SUM(H755:H757)</f>
        <v>462037.57999999996</v>
      </c>
      <c r="I754" s="112">
        <f t="shared" si="42"/>
        <v>0.98389603918228274</v>
      </c>
    </row>
    <row r="755" spans="1:9" s="47" customFormat="1" ht="18.75" customHeight="1" x14ac:dyDescent="0.2">
      <c r="A755" s="11"/>
      <c r="B755" s="11"/>
      <c r="C755" s="11"/>
      <c r="D755" s="11"/>
      <c r="E755" s="55" t="s">
        <v>62</v>
      </c>
      <c r="F755" s="113"/>
      <c r="G755" s="114">
        <v>334803.3</v>
      </c>
      <c r="H755" s="114">
        <v>333262.78999999998</v>
      </c>
      <c r="I755" s="115">
        <f t="shared" si="42"/>
        <v>0.99539876100384905</v>
      </c>
    </row>
    <row r="756" spans="1:9" s="47" customFormat="1" ht="19.5" customHeight="1" x14ac:dyDescent="0.2">
      <c r="A756" s="11"/>
      <c r="B756" s="11"/>
      <c r="C756" s="11"/>
      <c r="D756" s="11"/>
      <c r="E756" s="55" t="s">
        <v>61</v>
      </c>
      <c r="F756" s="113"/>
      <c r="G756" s="114">
        <v>130096.7</v>
      </c>
      <c r="H756" s="114">
        <v>124367.79</v>
      </c>
      <c r="I756" s="115">
        <f t="shared" si="42"/>
        <v>0.95596421738599058</v>
      </c>
    </row>
    <row r="757" spans="1:9" s="47" customFormat="1" ht="27" x14ac:dyDescent="0.2">
      <c r="A757" s="11"/>
      <c r="B757" s="11"/>
      <c r="C757" s="11"/>
      <c r="D757" s="11"/>
      <c r="E757" s="55" t="s">
        <v>89</v>
      </c>
      <c r="F757" s="113"/>
      <c r="G757" s="114">
        <v>4700</v>
      </c>
      <c r="H757" s="114">
        <v>4407</v>
      </c>
      <c r="I757" s="115">
        <f t="shared" si="42"/>
        <v>0.93765957446808512</v>
      </c>
    </row>
    <row r="758" spans="1:9" s="78" customFormat="1" ht="27" customHeight="1" x14ac:dyDescent="0.2">
      <c r="A758" s="76"/>
      <c r="B758" s="76"/>
      <c r="C758" s="76"/>
      <c r="D758" s="76"/>
      <c r="E758" s="77" t="s">
        <v>143</v>
      </c>
      <c r="F758" s="109">
        <f>SUM(F764,F766,F775,F784,F788)</f>
        <v>357800</v>
      </c>
      <c r="G758" s="109">
        <f>SUM(G764,G766,G775,G784,G788)</f>
        <v>936083</v>
      </c>
      <c r="H758" s="109">
        <f>SUM(H764,H766,H775,H784,H788)</f>
        <v>869819.29999999993</v>
      </c>
      <c r="I758" s="111">
        <f t="shared" si="42"/>
        <v>0.9292117258832816</v>
      </c>
    </row>
    <row r="759" spans="1:9" s="46" customFormat="1" ht="28.5" x14ac:dyDescent="0.2">
      <c r="A759" s="13"/>
      <c r="B759" s="13"/>
      <c r="C759" s="13"/>
      <c r="D759" s="13"/>
      <c r="E759" s="56" t="s">
        <v>62</v>
      </c>
      <c r="F759" s="108">
        <f>SUM(F767,F776,F787,F790)</f>
        <v>354800</v>
      </c>
      <c r="G759" s="108">
        <f>SUM(G767,G776,G787,G790)</f>
        <v>791048</v>
      </c>
      <c r="H759" s="108">
        <f>SUM(H767,H776,H787,H790)</f>
        <v>728375.97</v>
      </c>
      <c r="I759" s="112">
        <f t="shared" si="42"/>
        <v>0.92077341703663995</v>
      </c>
    </row>
    <row r="760" spans="1:9" s="46" customFormat="1" ht="19.5" customHeight="1" x14ac:dyDescent="0.2">
      <c r="A760" s="13"/>
      <c r="B760" s="13"/>
      <c r="C760" s="13"/>
      <c r="D760" s="13"/>
      <c r="E760" s="56" t="s">
        <v>61</v>
      </c>
      <c r="F760" s="108">
        <f>SUM(F789)</f>
        <v>0</v>
      </c>
      <c r="G760" s="108">
        <f>SUM(G789)</f>
        <v>115790</v>
      </c>
      <c r="H760" s="108">
        <f>SUM(H789)</f>
        <v>115701.99</v>
      </c>
      <c r="I760" s="112">
        <f t="shared" si="42"/>
        <v>0.99923991709128601</v>
      </c>
    </row>
    <row r="761" spans="1:9" s="46" customFormat="1" ht="33.75" customHeight="1" x14ac:dyDescent="0.2">
      <c r="A761" s="13"/>
      <c r="B761" s="13"/>
      <c r="C761" s="13"/>
      <c r="D761" s="13"/>
      <c r="E761" s="56" t="s">
        <v>89</v>
      </c>
      <c r="F761" s="108">
        <f>SUM(F771,F781,F791)</f>
        <v>0</v>
      </c>
      <c r="G761" s="108">
        <f>SUM(G771,G781,G791)</f>
        <v>26245</v>
      </c>
      <c r="H761" s="108">
        <f>SUM(H771,H781,H791)</f>
        <v>23234.34</v>
      </c>
      <c r="I761" s="112">
        <f t="shared" si="42"/>
        <v>0.88528634025528674</v>
      </c>
    </row>
    <row r="762" spans="1:9" s="46" customFormat="1" ht="33.75" customHeight="1" x14ac:dyDescent="0.2">
      <c r="A762" s="13"/>
      <c r="B762" s="13"/>
      <c r="C762" s="13"/>
      <c r="D762" s="13"/>
      <c r="E762" s="56" t="s">
        <v>63</v>
      </c>
      <c r="F762" s="108">
        <f>SUM(F765)</f>
        <v>3000</v>
      </c>
      <c r="G762" s="108">
        <f>SUM(G765)</f>
        <v>3000</v>
      </c>
      <c r="H762" s="108">
        <f>SUM(H765)</f>
        <v>2507</v>
      </c>
      <c r="I762" s="112">
        <f t="shared" si="42"/>
        <v>0.83566666666666667</v>
      </c>
    </row>
    <row r="763" spans="1:9" s="49" customFormat="1" x14ac:dyDescent="0.2">
      <c r="A763" s="11"/>
      <c r="B763" s="11"/>
      <c r="C763" s="11"/>
      <c r="D763" s="11"/>
      <c r="E763" s="14" t="s">
        <v>95</v>
      </c>
      <c r="F763" s="113"/>
      <c r="G763" s="113"/>
      <c r="H763" s="113"/>
      <c r="I763" s="115" t="str">
        <f t="shared" si="42"/>
        <v xml:space="preserve">       </v>
      </c>
    </row>
    <row r="764" spans="1:9" s="49" customFormat="1" ht="57" x14ac:dyDescent="0.2">
      <c r="A764" s="35" t="s">
        <v>64</v>
      </c>
      <c r="B764" s="54" t="s">
        <v>64</v>
      </c>
      <c r="C764" s="35" t="s">
        <v>64</v>
      </c>
      <c r="D764" s="54" t="s">
        <v>69</v>
      </c>
      <c r="E764" s="36" t="s">
        <v>149</v>
      </c>
      <c r="F764" s="90">
        <f>SUM(F765)</f>
        <v>3000</v>
      </c>
      <c r="G764" s="90">
        <f>SUM(G765)</f>
        <v>3000</v>
      </c>
      <c r="H764" s="90">
        <f>SUM(H765)</f>
        <v>2507</v>
      </c>
      <c r="I764" s="112">
        <f t="shared" si="42"/>
        <v>0.83566666666666667</v>
      </c>
    </row>
    <row r="765" spans="1:9" s="49" customFormat="1" ht="22.5" customHeight="1" x14ac:dyDescent="0.2">
      <c r="A765" s="11"/>
      <c r="B765" s="11"/>
      <c r="C765" s="11"/>
      <c r="D765" s="11"/>
      <c r="E765" s="55" t="s">
        <v>63</v>
      </c>
      <c r="F765" s="114">
        <v>3000</v>
      </c>
      <c r="G765" s="114">
        <v>3000</v>
      </c>
      <c r="H765" s="114">
        <v>2507</v>
      </c>
      <c r="I765" s="115">
        <f t="shared" si="42"/>
        <v>0.83566666666666667</v>
      </c>
    </row>
    <row r="766" spans="1:9" s="49" customFormat="1" ht="28.5" x14ac:dyDescent="0.2">
      <c r="A766" s="11" t="s">
        <v>90</v>
      </c>
      <c r="B766" s="11" t="s">
        <v>81</v>
      </c>
      <c r="C766" s="11" t="s">
        <v>64</v>
      </c>
      <c r="D766" s="11" t="s">
        <v>64</v>
      </c>
      <c r="E766" s="16" t="s">
        <v>194</v>
      </c>
      <c r="F766" s="108">
        <f>SUM(F767,F771)</f>
        <v>0</v>
      </c>
      <c r="G766" s="108">
        <f>SUM(G767,G771)</f>
        <v>291000</v>
      </c>
      <c r="H766" s="108">
        <f>SUM(H767,H771)</f>
        <v>270262.58999999997</v>
      </c>
      <c r="I766" s="112">
        <f t="shared" si="42"/>
        <v>0.92873742268041226</v>
      </c>
    </row>
    <row r="767" spans="1:9" s="49" customFormat="1" ht="37.5" customHeight="1" x14ac:dyDescent="0.2">
      <c r="A767" s="11"/>
      <c r="B767" s="11"/>
      <c r="C767" s="11"/>
      <c r="D767" s="11"/>
      <c r="E767" s="56" t="s">
        <v>336</v>
      </c>
      <c r="F767" s="108">
        <f>SUM(F768:F770)</f>
        <v>0</v>
      </c>
      <c r="G767" s="108">
        <f>SUM(G768:G770)</f>
        <v>282800</v>
      </c>
      <c r="H767" s="108">
        <f>SUM(H768:H770)</f>
        <v>263812.58999999997</v>
      </c>
      <c r="I767" s="112">
        <f t="shared" si="42"/>
        <v>0.93285922913719932</v>
      </c>
    </row>
    <row r="768" spans="1:9" s="49" customFormat="1" ht="66.75" customHeight="1" x14ac:dyDescent="0.25">
      <c r="A768" s="11"/>
      <c r="B768" s="11"/>
      <c r="C768" s="11"/>
      <c r="D768" s="11"/>
      <c r="E768" s="82" t="s">
        <v>353</v>
      </c>
      <c r="F768" s="113"/>
      <c r="G768" s="114">
        <v>59200</v>
      </c>
      <c r="H768" s="114">
        <v>54252.59</v>
      </c>
      <c r="I768" s="115">
        <f t="shared" si="42"/>
        <v>0.9164288851351351</v>
      </c>
    </row>
    <row r="769" spans="1:9" s="49" customFormat="1" ht="39" customHeight="1" x14ac:dyDescent="0.25">
      <c r="A769" s="11"/>
      <c r="B769" s="11"/>
      <c r="C769" s="11"/>
      <c r="D769" s="11"/>
      <c r="E769" s="82" t="s">
        <v>354</v>
      </c>
      <c r="F769" s="113"/>
      <c r="G769" s="114">
        <v>146100</v>
      </c>
      <c r="H769" s="114">
        <v>146078</v>
      </c>
      <c r="I769" s="115">
        <f t="shared" si="42"/>
        <v>0.9998494182067077</v>
      </c>
    </row>
    <row r="770" spans="1:9" s="49" customFormat="1" ht="32.25" customHeight="1" x14ac:dyDescent="0.25">
      <c r="A770" s="11"/>
      <c r="B770" s="11"/>
      <c r="C770" s="11"/>
      <c r="D770" s="11"/>
      <c r="E770" s="82" t="s">
        <v>355</v>
      </c>
      <c r="F770" s="113"/>
      <c r="G770" s="114">
        <v>77500</v>
      </c>
      <c r="H770" s="114">
        <v>63482</v>
      </c>
      <c r="I770" s="115">
        <f t="shared" si="42"/>
        <v>0.8191225806451613</v>
      </c>
    </row>
    <row r="771" spans="1:9" s="49" customFormat="1" ht="36" customHeight="1" x14ac:dyDescent="0.2">
      <c r="A771" s="11"/>
      <c r="B771" s="11"/>
      <c r="C771" s="11"/>
      <c r="D771" s="11"/>
      <c r="E771" s="56" t="s">
        <v>89</v>
      </c>
      <c r="F771" s="108">
        <f>SUM(F772:F774)</f>
        <v>0</v>
      </c>
      <c r="G771" s="108">
        <f>SUM(G772:G774)</f>
        <v>8200</v>
      </c>
      <c r="H771" s="108">
        <f>SUM(H772:H774)</f>
        <v>6450</v>
      </c>
      <c r="I771" s="112">
        <f t="shared" si="42"/>
        <v>0.78658536585365857</v>
      </c>
    </row>
    <row r="772" spans="1:9" s="49" customFormat="1" ht="63.75" customHeight="1" x14ac:dyDescent="0.25">
      <c r="A772" s="11"/>
      <c r="B772" s="11"/>
      <c r="C772" s="11"/>
      <c r="D772" s="11"/>
      <c r="E772" s="82" t="s">
        <v>353</v>
      </c>
      <c r="F772" s="113"/>
      <c r="G772" s="114">
        <v>1800</v>
      </c>
      <c r="H772" s="114">
        <v>1350</v>
      </c>
      <c r="I772" s="115">
        <f t="shared" si="42"/>
        <v>0.75</v>
      </c>
    </row>
    <row r="773" spans="1:9" s="49" customFormat="1" ht="37.5" customHeight="1" x14ac:dyDescent="0.25">
      <c r="A773" s="11"/>
      <c r="B773" s="11"/>
      <c r="C773" s="11"/>
      <c r="D773" s="11"/>
      <c r="E773" s="82" t="s">
        <v>354</v>
      </c>
      <c r="F773" s="113"/>
      <c r="G773" s="114">
        <v>3900</v>
      </c>
      <c r="H773" s="114">
        <v>3120</v>
      </c>
      <c r="I773" s="115">
        <f t="shared" si="42"/>
        <v>0.8</v>
      </c>
    </row>
    <row r="774" spans="1:9" s="49" customFormat="1" ht="35.25" customHeight="1" x14ac:dyDescent="0.25">
      <c r="A774" s="11"/>
      <c r="B774" s="11"/>
      <c r="C774" s="11"/>
      <c r="D774" s="11"/>
      <c r="E774" s="82" t="s">
        <v>355</v>
      </c>
      <c r="F774" s="113"/>
      <c r="G774" s="114">
        <v>2500</v>
      </c>
      <c r="H774" s="114">
        <v>1980</v>
      </c>
      <c r="I774" s="115">
        <f t="shared" si="42"/>
        <v>0.79200000000000004</v>
      </c>
    </row>
    <row r="775" spans="1:9" s="49" customFormat="1" ht="25.5" customHeight="1" x14ac:dyDescent="0.2">
      <c r="A775" s="11" t="s">
        <v>86</v>
      </c>
      <c r="B775" s="11" t="s">
        <v>65</v>
      </c>
      <c r="C775" s="11" t="s">
        <v>64</v>
      </c>
      <c r="D775" s="11" t="s">
        <v>91</v>
      </c>
      <c r="E775" s="16" t="s">
        <v>139</v>
      </c>
      <c r="F775" s="108">
        <f>SUM(F776,F781)</f>
        <v>104800</v>
      </c>
      <c r="G775" s="90">
        <f>SUM(G776,G781)</f>
        <v>104800</v>
      </c>
      <c r="H775" s="90">
        <f>SUM(H776,H781)</f>
        <v>84075.72</v>
      </c>
      <c r="I775" s="112">
        <f t="shared" si="42"/>
        <v>0.80224923664122139</v>
      </c>
    </row>
    <row r="776" spans="1:9" s="49" customFormat="1" ht="33.75" customHeight="1" x14ac:dyDescent="0.2">
      <c r="A776" s="13"/>
      <c r="B776" s="13"/>
      <c r="C776" s="13"/>
      <c r="D776" s="13"/>
      <c r="E776" s="56" t="s">
        <v>62</v>
      </c>
      <c r="F776" s="108">
        <f>SUM(F778:F780)</f>
        <v>104800</v>
      </c>
      <c r="G776" s="90">
        <f>SUM(G778:G780)</f>
        <v>103020</v>
      </c>
      <c r="H776" s="90">
        <f>SUM(H778:H780)</f>
        <v>82405.919999999998</v>
      </c>
      <c r="I776" s="112">
        <f t="shared" si="42"/>
        <v>0.79990215492137451</v>
      </c>
    </row>
    <row r="777" spans="1:9" s="49" customFormat="1" x14ac:dyDescent="0.2">
      <c r="A777" s="11"/>
      <c r="B777" s="11"/>
      <c r="C777" s="11"/>
      <c r="D777" s="11"/>
      <c r="E777" s="18" t="s">
        <v>95</v>
      </c>
      <c r="F777" s="113"/>
      <c r="G777" s="114"/>
      <c r="H777" s="114"/>
      <c r="I777" s="115" t="str">
        <f t="shared" si="42"/>
        <v xml:space="preserve">       </v>
      </c>
    </row>
    <row r="778" spans="1:9" s="49" customFormat="1" ht="47.25" customHeight="1" x14ac:dyDescent="0.2">
      <c r="A778" s="11"/>
      <c r="B778" s="11"/>
      <c r="C778" s="11"/>
      <c r="D778" s="11"/>
      <c r="E778" s="41" t="s">
        <v>315</v>
      </c>
      <c r="F778" s="113">
        <v>60000</v>
      </c>
      <c r="G778" s="113">
        <v>60000</v>
      </c>
      <c r="H778" s="126">
        <v>45956</v>
      </c>
      <c r="I778" s="115">
        <f t="shared" ref="I778:I841" si="43">IF(H778=0,"       ",H778/G778)</f>
        <v>0.76593333333333335</v>
      </c>
    </row>
    <row r="779" spans="1:9" s="49" customFormat="1" ht="38.25" customHeight="1" x14ac:dyDescent="0.2">
      <c r="A779" s="11"/>
      <c r="B779" s="11"/>
      <c r="C779" s="11"/>
      <c r="D779" s="11"/>
      <c r="E779" s="41" t="s">
        <v>316</v>
      </c>
      <c r="F779" s="113">
        <v>25000</v>
      </c>
      <c r="G779" s="126">
        <v>24020</v>
      </c>
      <c r="H779" s="126">
        <v>18826.919999999998</v>
      </c>
      <c r="I779" s="115">
        <f t="shared" si="43"/>
        <v>0.78380183180682761</v>
      </c>
    </row>
    <row r="780" spans="1:9" s="49" customFormat="1" ht="45.75" customHeight="1" x14ac:dyDescent="0.2">
      <c r="A780" s="11"/>
      <c r="B780" s="11"/>
      <c r="C780" s="11"/>
      <c r="D780" s="11"/>
      <c r="E780" s="41" t="s">
        <v>317</v>
      </c>
      <c r="F780" s="113">
        <v>19800</v>
      </c>
      <c r="G780" s="126">
        <v>19000</v>
      </c>
      <c r="H780" s="126">
        <v>17623</v>
      </c>
      <c r="I780" s="115">
        <f t="shared" si="43"/>
        <v>0.92752631578947364</v>
      </c>
    </row>
    <row r="781" spans="1:9" s="49" customFormat="1" ht="38.25" customHeight="1" x14ac:dyDescent="0.2">
      <c r="A781" s="11"/>
      <c r="B781" s="11"/>
      <c r="C781" s="11"/>
      <c r="D781" s="11"/>
      <c r="E781" s="56" t="s">
        <v>89</v>
      </c>
      <c r="F781" s="113">
        <f>SUM(F782:F783)</f>
        <v>0</v>
      </c>
      <c r="G781" s="90">
        <f>SUM(G782:G783)</f>
        <v>1780</v>
      </c>
      <c r="H781" s="90">
        <f>SUM(H782:H783)</f>
        <v>1669.8</v>
      </c>
      <c r="I781" s="112">
        <f t="shared" si="43"/>
        <v>0.93808988764044943</v>
      </c>
    </row>
    <row r="782" spans="1:9" s="49" customFormat="1" ht="37.5" customHeight="1" x14ac:dyDescent="0.2">
      <c r="A782" s="11"/>
      <c r="B782" s="11"/>
      <c r="C782" s="11"/>
      <c r="D782" s="11"/>
      <c r="E782" s="41" t="s">
        <v>316</v>
      </c>
      <c r="F782" s="113"/>
      <c r="G782" s="114">
        <v>980</v>
      </c>
      <c r="H782" s="114">
        <v>910.8</v>
      </c>
      <c r="I782" s="115">
        <f t="shared" si="43"/>
        <v>0.92938775510204075</v>
      </c>
    </row>
    <row r="783" spans="1:9" s="49" customFormat="1" ht="44.25" customHeight="1" x14ac:dyDescent="0.2">
      <c r="A783" s="11"/>
      <c r="B783" s="11"/>
      <c r="C783" s="11"/>
      <c r="D783" s="11"/>
      <c r="E783" s="41" t="s">
        <v>317</v>
      </c>
      <c r="F783" s="113"/>
      <c r="G783" s="114">
        <v>800</v>
      </c>
      <c r="H783" s="114">
        <v>759</v>
      </c>
      <c r="I783" s="115">
        <f t="shared" si="43"/>
        <v>0.94874999999999998</v>
      </c>
    </row>
    <row r="784" spans="1:9" s="49" customFormat="1" ht="39" customHeight="1" x14ac:dyDescent="0.2">
      <c r="A784" s="35" t="s">
        <v>86</v>
      </c>
      <c r="B784" s="35" t="s">
        <v>65</v>
      </c>
      <c r="C784" s="35" t="s">
        <v>64</v>
      </c>
      <c r="D784" s="54" t="s">
        <v>77</v>
      </c>
      <c r="E784" s="34" t="s">
        <v>125</v>
      </c>
      <c r="F784" s="122">
        <f>SUM(F786)</f>
        <v>250000</v>
      </c>
      <c r="G784" s="122">
        <f>SUM(G786)</f>
        <v>75040</v>
      </c>
      <c r="H784" s="122">
        <f>SUM(H786)</f>
        <v>60214.58</v>
      </c>
      <c r="I784" s="112">
        <f t="shared" si="43"/>
        <v>0.80243310234541576</v>
      </c>
    </row>
    <row r="785" spans="1:9" s="49" customFormat="1" ht="18.75" customHeight="1" x14ac:dyDescent="0.2">
      <c r="A785" s="54"/>
      <c r="B785" s="54"/>
      <c r="C785" s="54"/>
      <c r="D785" s="54"/>
      <c r="E785" s="68" t="s">
        <v>95</v>
      </c>
      <c r="F785" s="122"/>
      <c r="G785" s="122"/>
      <c r="H785" s="122"/>
      <c r="I785" s="115" t="str">
        <f t="shared" si="43"/>
        <v xml:space="preserve">       </v>
      </c>
    </row>
    <row r="786" spans="1:9" s="49" customFormat="1" ht="33.75" customHeight="1" x14ac:dyDescent="0.2">
      <c r="A786" s="67"/>
      <c r="B786" s="67"/>
      <c r="C786" s="67"/>
      <c r="D786" s="54"/>
      <c r="E786" s="41" t="s">
        <v>318</v>
      </c>
      <c r="F786" s="124">
        <f>SUM(F787)</f>
        <v>250000</v>
      </c>
      <c r="G786" s="124">
        <f>SUM(G787)</f>
        <v>75040</v>
      </c>
      <c r="H786" s="124">
        <f>SUM(H787)</f>
        <v>60214.58</v>
      </c>
      <c r="I786" s="115">
        <f t="shared" si="43"/>
        <v>0.80243310234541576</v>
      </c>
    </row>
    <row r="787" spans="1:9" s="49" customFormat="1" ht="20.25" customHeight="1" x14ac:dyDescent="0.2">
      <c r="A787" s="11"/>
      <c r="B787" s="11"/>
      <c r="C787" s="11"/>
      <c r="D787" s="11"/>
      <c r="E787" s="55" t="s">
        <v>62</v>
      </c>
      <c r="F787" s="113">
        <v>250000</v>
      </c>
      <c r="G787" s="114">
        <v>75040</v>
      </c>
      <c r="H787" s="114">
        <v>60214.58</v>
      </c>
      <c r="I787" s="115">
        <f t="shared" si="43"/>
        <v>0.80243310234541576</v>
      </c>
    </row>
    <row r="788" spans="1:9" s="46" customFormat="1" ht="25.5" customHeight="1" x14ac:dyDescent="0.2">
      <c r="A788" s="11" t="s">
        <v>69</v>
      </c>
      <c r="B788" s="11" t="s">
        <v>64</v>
      </c>
      <c r="C788" s="11" t="s">
        <v>64</v>
      </c>
      <c r="D788" s="11" t="s">
        <v>64</v>
      </c>
      <c r="E788" s="15" t="s">
        <v>70</v>
      </c>
      <c r="F788" s="108">
        <f>SUM(F789:F791)</f>
        <v>0</v>
      </c>
      <c r="G788" s="108">
        <f>SUM(G789:G791)</f>
        <v>462243</v>
      </c>
      <c r="H788" s="108">
        <f>SUM(H789:H791)</f>
        <v>452759.41</v>
      </c>
      <c r="I788" s="112">
        <f t="shared" si="43"/>
        <v>0.97948354004279126</v>
      </c>
    </row>
    <row r="789" spans="1:9" s="46" customFormat="1" ht="21" customHeight="1" x14ac:dyDescent="0.2">
      <c r="A789" s="11"/>
      <c r="B789" s="11"/>
      <c r="C789" s="11"/>
      <c r="D789" s="11"/>
      <c r="E789" s="55" t="s">
        <v>61</v>
      </c>
      <c r="F789" s="113"/>
      <c r="G789" s="114">
        <v>115790</v>
      </c>
      <c r="H789" s="114">
        <v>115701.99</v>
      </c>
      <c r="I789" s="115">
        <f t="shared" si="43"/>
        <v>0.99923991709128601</v>
      </c>
    </row>
    <row r="790" spans="1:9" s="46" customFormat="1" ht="24" customHeight="1" x14ac:dyDescent="0.2">
      <c r="A790" s="11"/>
      <c r="B790" s="11"/>
      <c r="C790" s="11"/>
      <c r="D790" s="11"/>
      <c r="E790" s="55" t="s">
        <v>62</v>
      </c>
      <c r="F790" s="113"/>
      <c r="G790" s="114">
        <v>330188</v>
      </c>
      <c r="H790" s="114">
        <v>321942.88</v>
      </c>
      <c r="I790" s="115">
        <f t="shared" si="43"/>
        <v>0.97502901377397122</v>
      </c>
    </row>
    <row r="791" spans="1:9" s="46" customFormat="1" ht="27" x14ac:dyDescent="0.2">
      <c r="A791" s="11"/>
      <c r="B791" s="11"/>
      <c r="C791" s="11"/>
      <c r="D791" s="11"/>
      <c r="E791" s="55" t="s">
        <v>89</v>
      </c>
      <c r="F791" s="113"/>
      <c r="G791" s="114">
        <v>16265</v>
      </c>
      <c r="H791" s="114">
        <v>15114.54</v>
      </c>
      <c r="I791" s="115">
        <f t="shared" si="43"/>
        <v>0.92926775284352914</v>
      </c>
    </row>
    <row r="792" spans="1:9" s="78" customFormat="1" ht="27" customHeight="1" x14ac:dyDescent="0.2">
      <c r="A792" s="76"/>
      <c r="B792" s="76"/>
      <c r="C792" s="76"/>
      <c r="D792" s="76"/>
      <c r="E792" s="77" t="s">
        <v>147</v>
      </c>
      <c r="F792" s="109">
        <f>SUM(F798,F800,F806)</f>
        <v>129165</v>
      </c>
      <c r="G792" s="109">
        <f>SUM(G798,G800,G806)</f>
        <v>597165</v>
      </c>
      <c r="H792" s="109">
        <f>SUM(H798,H800,H806)</f>
        <v>595713.49</v>
      </c>
      <c r="I792" s="111">
        <f t="shared" si="43"/>
        <v>0.99756933175922902</v>
      </c>
    </row>
    <row r="793" spans="1:9" s="48" customFormat="1" ht="30" customHeight="1" x14ac:dyDescent="0.2">
      <c r="A793" s="13"/>
      <c r="B793" s="13"/>
      <c r="C793" s="13"/>
      <c r="D793" s="13"/>
      <c r="E793" s="56" t="s">
        <v>62</v>
      </c>
      <c r="F793" s="108">
        <f>SUM(F801,F809)</f>
        <v>126165</v>
      </c>
      <c r="G793" s="108">
        <f>SUM(G801,G809)</f>
        <v>557606.40000000002</v>
      </c>
      <c r="H793" s="108">
        <f>SUM(H801,H809)</f>
        <v>556812.19000000006</v>
      </c>
      <c r="I793" s="112">
        <f t="shared" si="43"/>
        <v>0.99857567990611307</v>
      </c>
    </row>
    <row r="794" spans="1:9" s="48" customFormat="1" ht="18" customHeight="1" x14ac:dyDescent="0.2">
      <c r="A794" s="13"/>
      <c r="B794" s="13"/>
      <c r="C794" s="13"/>
      <c r="D794" s="13"/>
      <c r="E794" s="56" t="s">
        <v>61</v>
      </c>
      <c r="F794" s="108">
        <f>SUM(F807)</f>
        <v>0</v>
      </c>
      <c r="G794" s="108">
        <f>SUM(G807)</f>
        <v>24537.599999999999</v>
      </c>
      <c r="H794" s="108">
        <f>SUM(H807)</f>
        <v>24512.400000000001</v>
      </c>
      <c r="I794" s="112">
        <f t="shared" si="43"/>
        <v>0.99897300469483585</v>
      </c>
    </row>
    <row r="795" spans="1:9" s="48" customFormat="1" ht="32.25" customHeight="1" x14ac:dyDescent="0.2">
      <c r="A795" s="13"/>
      <c r="B795" s="13"/>
      <c r="C795" s="13"/>
      <c r="D795" s="13"/>
      <c r="E795" s="56" t="s">
        <v>89</v>
      </c>
      <c r="F795" s="108">
        <f>SUM(F804,F808)</f>
        <v>0</v>
      </c>
      <c r="G795" s="108">
        <f>SUM(G804,G808)</f>
        <v>12021</v>
      </c>
      <c r="H795" s="108">
        <f>SUM(H804,H808)</f>
        <v>11796.6</v>
      </c>
      <c r="I795" s="112">
        <f t="shared" si="43"/>
        <v>0.98133266783129525</v>
      </c>
    </row>
    <row r="796" spans="1:9" s="48" customFormat="1" ht="21" customHeight="1" x14ac:dyDescent="0.2">
      <c r="A796" s="13"/>
      <c r="B796" s="13"/>
      <c r="C796" s="13"/>
      <c r="D796" s="13"/>
      <c r="E796" s="56" t="s">
        <v>63</v>
      </c>
      <c r="F796" s="108">
        <f>SUM(F799)</f>
        <v>3000</v>
      </c>
      <c r="G796" s="108">
        <f>SUM(G799)</f>
        <v>3000</v>
      </c>
      <c r="H796" s="108">
        <f>SUM(H799)</f>
        <v>2592.3000000000002</v>
      </c>
      <c r="I796" s="112">
        <f t="shared" si="43"/>
        <v>0.86410000000000009</v>
      </c>
    </row>
    <row r="797" spans="1:9" s="48" customFormat="1" x14ac:dyDescent="0.2">
      <c r="A797" s="11"/>
      <c r="B797" s="11"/>
      <c r="C797" s="11"/>
      <c r="D797" s="11"/>
      <c r="E797" s="14" t="s">
        <v>95</v>
      </c>
      <c r="F797" s="113"/>
      <c r="G797" s="113"/>
      <c r="H797" s="113"/>
      <c r="I797" s="115" t="str">
        <f t="shared" si="43"/>
        <v xml:space="preserve">       </v>
      </c>
    </row>
    <row r="798" spans="1:9" s="74" customFormat="1" ht="57" x14ac:dyDescent="0.2">
      <c r="A798" s="35" t="s">
        <v>64</v>
      </c>
      <c r="B798" s="54" t="s">
        <v>64</v>
      </c>
      <c r="C798" s="35" t="s">
        <v>64</v>
      </c>
      <c r="D798" s="54" t="s">
        <v>69</v>
      </c>
      <c r="E798" s="36" t="s">
        <v>149</v>
      </c>
      <c r="F798" s="90">
        <f>SUM(F799)</f>
        <v>3000</v>
      </c>
      <c r="G798" s="90">
        <f>SUM(G799)</f>
        <v>3000</v>
      </c>
      <c r="H798" s="90">
        <f>SUM(H799)</f>
        <v>2592.3000000000002</v>
      </c>
      <c r="I798" s="112">
        <f t="shared" si="43"/>
        <v>0.86410000000000009</v>
      </c>
    </row>
    <row r="799" spans="1:9" s="48" customFormat="1" x14ac:dyDescent="0.2">
      <c r="A799" s="11"/>
      <c r="B799" s="11"/>
      <c r="C799" s="11"/>
      <c r="D799" s="11"/>
      <c r="E799" s="55" t="s">
        <v>63</v>
      </c>
      <c r="F799" s="114">
        <v>3000</v>
      </c>
      <c r="G799" s="114">
        <v>3000</v>
      </c>
      <c r="H799" s="114">
        <v>2592.3000000000002</v>
      </c>
      <c r="I799" s="115">
        <f t="shared" si="43"/>
        <v>0.86410000000000009</v>
      </c>
    </row>
    <row r="800" spans="1:9" s="74" customFormat="1" ht="25.5" customHeight="1" x14ac:dyDescent="0.2">
      <c r="A800" s="11" t="s">
        <v>86</v>
      </c>
      <c r="B800" s="11" t="s">
        <v>65</v>
      </c>
      <c r="C800" s="11" t="s">
        <v>64</v>
      </c>
      <c r="D800" s="11" t="s">
        <v>91</v>
      </c>
      <c r="E800" s="16" t="s">
        <v>139</v>
      </c>
      <c r="F800" s="108">
        <f>SUM(F801,F804)</f>
        <v>126165</v>
      </c>
      <c r="G800" s="108">
        <f>SUM(G801,G804)</f>
        <v>126165</v>
      </c>
      <c r="H800" s="108">
        <f>SUM(H801,H804)</f>
        <v>125842.3</v>
      </c>
      <c r="I800" s="112">
        <f t="shared" si="43"/>
        <v>0.99744223833868351</v>
      </c>
    </row>
    <row r="801" spans="1:9" s="48" customFormat="1" ht="28.5" customHeight="1" x14ac:dyDescent="0.2">
      <c r="A801" s="13"/>
      <c r="B801" s="13"/>
      <c r="C801" s="13"/>
      <c r="D801" s="13"/>
      <c r="E801" s="56" t="s">
        <v>62</v>
      </c>
      <c r="F801" s="108">
        <f>SUM(F802:F803)</f>
        <v>126165</v>
      </c>
      <c r="G801" s="108">
        <f>SUM(G802:G803)</f>
        <v>123469</v>
      </c>
      <c r="H801" s="108">
        <f>SUM(H802:H803)</f>
        <v>123242.3</v>
      </c>
      <c r="I801" s="112">
        <f t="shared" si="43"/>
        <v>0.99816391158914386</v>
      </c>
    </row>
    <row r="802" spans="1:9" s="48" customFormat="1" x14ac:dyDescent="0.2">
      <c r="A802" s="11"/>
      <c r="B802" s="11"/>
      <c r="C802" s="11"/>
      <c r="D802" s="11"/>
      <c r="E802" s="70" t="s">
        <v>325</v>
      </c>
      <c r="F802" s="113">
        <v>126165</v>
      </c>
      <c r="G802" s="114">
        <v>63469</v>
      </c>
      <c r="H802" s="114">
        <v>63468.3</v>
      </c>
      <c r="I802" s="115">
        <f t="shared" si="43"/>
        <v>0.99998897099371353</v>
      </c>
    </row>
    <row r="803" spans="1:9" s="48" customFormat="1" x14ac:dyDescent="0.2">
      <c r="A803" s="11"/>
      <c r="B803" s="11"/>
      <c r="C803" s="11"/>
      <c r="D803" s="11"/>
      <c r="E803" s="70" t="s">
        <v>352</v>
      </c>
      <c r="F803" s="113"/>
      <c r="G803" s="114">
        <v>60000</v>
      </c>
      <c r="H803" s="114">
        <v>59774</v>
      </c>
      <c r="I803" s="115">
        <f t="shared" si="43"/>
        <v>0.9962333333333333</v>
      </c>
    </row>
    <row r="804" spans="1:9" s="48" customFormat="1" ht="28.5" x14ac:dyDescent="0.2">
      <c r="A804" s="11"/>
      <c r="B804" s="11"/>
      <c r="C804" s="11"/>
      <c r="D804" s="11"/>
      <c r="E804" s="56" t="s">
        <v>89</v>
      </c>
      <c r="F804" s="108">
        <f>SUM(F805)</f>
        <v>0</v>
      </c>
      <c r="G804" s="108">
        <f>SUM(G805)</f>
        <v>2696</v>
      </c>
      <c r="H804" s="108">
        <f>SUM(H805)</f>
        <v>2600</v>
      </c>
      <c r="I804" s="112">
        <f t="shared" si="43"/>
        <v>0.96439169139465875</v>
      </c>
    </row>
    <row r="805" spans="1:9" s="48" customFormat="1" x14ac:dyDescent="0.2">
      <c r="A805" s="11"/>
      <c r="B805" s="11"/>
      <c r="C805" s="11"/>
      <c r="D805" s="11"/>
      <c r="E805" s="70" t="s">
        <v>352</v>
      </c>
      <c r="F805" s="108"/>
      <c r="G805" s="114">
        <v>2696</v>
      </c>
      <c r="H805" s="114">
        <v>2600</v>
      </c>
      <c r="I805" s="115">
        <f t="shared" si="43"/>
        <v>0.96439169139465875</v>
      </c>
    </row>
    <row r="806" spans="1:9" s="48" customFormat="1" ht="19.5" customHeight="1" x14ac:dyDescent="0.2">
      <c r="A806" s="11" t="s">
        <v>69</v>
      </c>
      <c r="B806" s="11" t="s">
        <v>64</v>
      </c>
      <c r="C806" s="11" t="s">
        <v>64</v>
      </c>
      <c r="D806" s="11" t="s">
        <v>64</v>
      </c>
      <c r="E806" s="15" t="s">
        <v>70</v>
      </c>
      <c r="F806" s="108">
        <f>SUM(F807:F809)</f>
        <v>0</v>
      </c>
      <c r="G806" s="90">
        <f>SUM(G807:G809)</f>
        <v>468000</v>
      </c>
      <c r="H806" s="90">
        <f>SUM(H807:H809)</f>
        <v>467278.89</v>
      </c>
      <c r="I806" s="112">
        <f t="shared" si="43"/>
        <v>0.99845916666666668</v>
      </c>
    </row>
    <row r="807" spans="1:9" s="48" customFormat="1" x14ac:dyDescent="0.2">
      <c r="A807" s="11"/>
      <c r="B807" s="11"/>
      <c r="C807" s="11"/>
      <c r="D807" s="11"/>
      <c r="E807" s="55" t="s">
        <v>61</v>
      </c>
      <c r="F807" s="113"/>
      <c r="G807" s="114">
        <v>24537.599999999999</v>
      </c>
      <c r="H807" s="114">
        <v>24512.400000000001</v>
      </c>
      <c r="I807" s="115">
        <f t="shared" si="43"/>
        <v>0.99897300469483585</v>
      </c>
    </row>
    <row r="808" spans="1:9" s="48" customFormat="1" ht="27" x14ac:dyDescent="0.2">
      <c r="A808" s="11"/>
      <c r="B808" s="11"/>
      <c r="C808" s="11"/>
      <c r="D808" s="11"/>
      <c r="E808" s="55" t="s">
        <v>89</v>
      </c>
      <c r="F808" s="113"/>
      <c r="G808" s="114">
        <v>9325</v>
      </c>
      <c r="H808" s="114">
        <v>9196.6</v>
      </c>
      <c r="I808" s="115">
        <f t="shared" si="43"/>
        <v>0.98623056300268097</v>
      </c>
    </row>
    <row r="809" spans="1:9" s="48" customFormat="1" x14ac:dyDescent="0.2">
      <c r="A809" s="13"/>
      <c r="B809" s="13"/>
      <c r="C809" s="13"/>
      <c r="D809" s="13"/>
      <c r="E809" s="55" t="s">
        <v>62</v>
      </c>
      <c r="F809" s="113"/>
      <c r="G809" s="114">
        <v>434137.4</v>
      </c>
      <c r="H809" s="114">
        <v>433569.89</v>
      </c>
      <c r="I809" s="115">
        <f t="shared" si="43"/>
        <v>0.99869278712223364</v>
      </c>
    </row>
    <row r="810" spans="1:9" s="78" customFormat="1" ht="27" customHeight="1" x14ac:dyDescent="0.2">
      <c r="A810" s="76"/>
      <c r="B810" s="76"/>
      <c r="C810" s="76"/>
      <c r="D810" s="76"/>
      <c r="E810" s="77" t="s">
        <v>144</v>
      </c>
      <c r="F810" s="109">
        <f>SUM(F815,F817,F821,F825)</f>
        <v>27000</v>
      </c>
      <c r="G810" s="109">
        <f>SUM(G815,G817,G821,G825)</f>
        <v>418090</v>
      </c>
      <c r="H810" s="109">
        <f>SUM(H815,H817,H821,H825)</f>
        <v>413317.26999999996</v>
      </c>
      <c r="I810" s="111">
        <f t="shared" si="43"/>
        <v>0.98858444354086428</v>
      </c>
    </row>
    <row r="811" spans="1:9" s="46" customFormat="1" ht="28.5" x14ac:dyDescent="0.2">
      <c r="A811" s="13"/>
      <c r="B811" s="13"/>
      <c r="C811" s="13"/>
      <c r="D811" s="13"/>
      <c r="E811" s="56" t="s">
        <v>62</v>
      </c>
      <c r="F811" s="108">
        <f>SUM(F818,F822,F827)</f>
        <v>24000</v>
      </c>
      <c r="G811" s="108">
        <f>SUM(G818,G822,G827)</f>
        <v>392347</v>
      </c>
      <c r="H811" s="108">
        <f>SUM(H818,H822,H827)</f>
        <v>388143.61</v>
      </c>
      <c r="I811" s="112">
        <f t="shared" si="43"/>
        <v>0.98928654991627307</v>
      </c>
    </row>
    <row r="812" spans="1:9" s="46" customFormat="1" ht="33" customHeight="1" x14ac:dyDescent="0.2">
      <c r="A812" s="13"/>
      <c r="B812" s="13"/>
      <c r="C812" s="13"/>
      <c r="D812" s="13"/>
      <c r="E812" s="56" t="s">
        <v>89</v>
      </c>
      <c r="F812" s="108">
        <f>SUM(F826)</f>
        <v>0</v>
      </c>
      <c r="G812" s="108">
        <f>SUM(G826)</f>
        <v>22743</v>
      </c>
      <c r="H812" s="108">
        <f>SUM(H826)</f>
        <v>22299.66</v>
      </c>
      <c r="I812" s="112">
        <f t="shared" si="43"/>
        <v>0.98050652948159878</v>
      </c>
    </row>
    <row r="813" spans="1:9" s="46" customFormat="1" ht="22.5" customHeight="1" x14ac:dyDescent="0.2">
      <c r="A813" s="13"/>
      <c r="B813" s="13"/>
      <c r="C813" s="13"/>
      <c r="D813" s="13"/>
      <c r="E813" s="56" t="s">
        <v>63</v>
      </c>
      <c r="F813" s="108">
        <f>SUM(F816)</f>
        <v>3000</v>
      </c>
      <c r="G813" s="108">
        <f>SUM(G816)</f>
        <v>3000</v>
      </c>
      <c r="H813" s="108">
        <f>SUM(H816)</f>
        <v>2874</v>
      </c>
      <c r="I813" s="112">
        <f t="shared" si="43"/>
        <v>0.95799999999999996</v>
      </c>
    </row>
    <row r="814" spans="1:9" s="46" customFormat="1" x14ac:dyDescent="0.2">
      <c r="A814" s="13"/>
      <c r="B814" s="13"/>
      <c r="C814" s="13"/>
      <c r="D814" s="13"/>
      <c r="E814" s="56"/>
      <c r="F814" s="108"/>
      <c r="G814" s="108"/>
      <c r="H814" s="108"/>
      <c r="I814" s="115"/>
    </row>
    <row r="815" spans="1:9" s="46" customFormat="1" ht="57" x14ac:dyDescent="0.2">
      <c r="A815" s="35" t="s">
        <v>64</v>
      </c>
      <c r="B815" s="54" t="s">
        <v>64</v>
      </c>
      <c r="C815" s="35" t="s">
        <v>64</v>
      </c>
      <c r="D815" s="54" t="s">
        <v>69</v>
      </c>
      <c r="E815" s="36" t="s">
        <v>149</v>
      </c>
      <c r="F815" s="90">
        <f>SUM(F816)</f>
        <v>3000</v>
      </c>
      <c r="G815" s="90">
        <f>SUM(G816)</f>
        <v>3000</v>
      </c>
      <c r="H815" s="90">
        <f>SUM(H816)</f>
        <v>2874</v>
      </c>
      <c r="I815" s="112">
        <f t="shared" si="43"/>
        <v>0.95799999999999996</v>
      </c>
    </row>
    <row r="816" spans="1:9" s="46" customFormat="1" x14ac:dyDescent="0.2">
      <c r="A816" s="11"/>
      <c r="B816" s="11"/>
      <c r="C816" s="11"/>
      <c r="D816" s="11"/>
      <c r="E816" s="55" t="s">
        <v>63</v>
      </c>
      <c r="F816" s="114">
        <v>3000</v>
      </c>
      <c r="G816" s="114">
        <v>3000</v>
      </c>
      <c r="H816" s="114">
        <v>2874</v>
      </c>
      <c r="I816" s="115">
        <f t="shared" si="43"/>
        <v>0.95799999999999996</v>
      </c>
    </row>
    <row r="817" spans="1:9" s="46" customFormat="1" x14ac:dyDescent="0.2">
      <c r="A817" s="11" t="s">
        <v>78</v>
      </c>
      <c r="B817" s="11" t="s">
        <v>91</v>
      </c>
      <c r="C817" s="11" t="s">
        <v>77</v>
      </c>
      <c r="D817" s="11" t="s">
        <v>64</v>
      </c>
      <c r="E817" s="16" t="s">
        <v>300</v>
      </c>
      <c r="F817" s="108">
        <f>SUM(F820)</f>
        <v>20000</v>
      </c>
      <c r="G817" s="108">
        <f>SUM(G820)</f>
        <v>24000</v>
      </c>
      <c r="H817" s="108">
        <f>SUM(H820)</f>
        <v>20919.45</v>
      </c>
      <c r="I817" s="112">
        <f t="shared" si="43"/>
        <v>0.87164375000000005</v>
      </c>
    </row>
    <row r="818" spans="1:9" s="46" customFormat="1" x14ac:dyDescent="0.2">
      <c r="A818" s="13"/>
      <c r="B818" s="13"/>
      <c r="C818" s="13"/>
      <c r="D818" s="13"/>
      <c r="E818" s="55" t="s">
        <v>62</v>
      </c>
      <c r="F818" s="113">
        <f>SUM(F820:F820)</f>
        <v>20000</v>
      </c>
      <c r="G818" s="114">
        <f>SUM(G820:G820)</f>
        <v>24000</v>
      </c>
      <c r="H818" s="114">
        <f>SUM(H820:H820)</f>
        <v>20919.45</v>
      </c>
      <c r="I818" s="115">
        <f t="shared" si="43"/>
        <v>0.87164375000000005</v>
      </c>
    </row>
    <row r="819" spans="1:9" s="46" customFormat="1" x14ac:dyDescent="0.2">
      <c r="A819" s="11"/>
      <c r="B819" s="11"/>
      <c r="C819" s="11"/>
      <c r="D819" s="11"/>
      <c r="E819" s="18" t="s">
        <v>95</v>
      </c>
      <c r="F819" s="113"/>
      <c r="G819" s="114"/>
      <c r="H819" s="114"/>
      <c r="I819" s="115" t="str">
        <f t="shared" si="43"/>
        <v xml:space="preserve">       </v>
      </c>
    </row>
    <row r="820" spans="1:9" s="46" customFormat="1" ht="26.25" customHeight="1" x14ac:dyDescent="0.2">
      <c r="A820" s="11"/>
      <c r="B820" s="11"/>
      <c r="C820" s="11"/>
      <c r="D820" s="11"/>
      <c r="E820" s="41" t="s">
        <v>346</v>
      </c>
      <c r="F820" s="113">
        <v>20000</v>
      </c>
      <c r="G820" s="126">
        <v>24000</v>
      </c>
      <c r="H820" s="126">
        <v>20919.45</v>
      </c>
      <c r="I820" s="115">
        <f t="shared" si="43"/>
        <v>0.87164375000000005</v>
      </c>
    </row>
    <row r="821" spans="1:9" s="46" customFormat="1" ht="19.5" customHeight="1" x14ac:dyDescent="0.2">
      <c r="A821" s="11" t="s">
        <v>86</v>
      </c>
      <c r="B821" s="11" t="s">
        <v>65</v>
      </c>
      <c r="C821" s="11" t="s">
        <v>64</v>
      </c>
      <c r="D821" s="11" t="s">
        <v>91</v>
      </c>
      <c r="E821" s="16" t="s">
        <v>139</v>
      </c>
      <c r="F821" s="108">
        <f>SUM(F824)</f>
        <v>4000</v>
      </c>
      <c r="G821" s="108">
        <f>SUM(G824)</f>
        <v>0</v>
      </c>
      <c r="H821" s="108">
        <f>SUM(H824)</f>
        <v>0</v>
      </c>
      <c r="I821" s="112" t="str">
        <f t="shared" si="43"/>
        <v xml:space="preserve">       </v>
      </c>
    </row>
    <row r="822" spans="1:9" s="46" customFormat="1" x14ac:dyDescent="0.2">
      <c r="A822" s="13"/>
      <c r="B822" s="13"/>
      <c r="C822" s="13"/>
      <c r="D822" s="13"/>
      <c r="E822" s="55" t="s">
        <v>62</v>
      </c>
      <c r="F822" s="113">
        <f>SUM(F824:F824)</f>
        <v>4000</v>
      </c>
      <c r="G822" s="90">
        <f>SUM(G824:G824)</f>
        <v>0</v>
      </c>
      <c r="H822" s="90">
        <f>SUM(H824:H824)</f>
        <v>0</v>
      </c>
      <c r="I822" s="115" t="str">
        <f t="shared" si="43"/>
        <v xml:space="preserve">       </v>
      </c>
    </row>
    <row r="823" spans="1:9" s="47" customFormat="1" x14ac:dyDescent="0.2">
      <c r="A823" s="11"/>
      <c r="B823" s="11"/>
      <c r="C823" s="11"/>
      <c r="D823" s="11"/>
      <c r="E823" s="18" t="s">
        <v>95</v>
      </c>
      <c r="F823" s="113"/>
      <c r="G823" s="114"/>
      <c r="H823" s="114"/>
      <c r="I823" s="115" t="str">
        <f t="shared" si="43"/>
        <v xml:space="preserve">       </v>
      </c>
    </row>
    <row r="824" spans="1:9" s="46" customFormat="1" ht="27" x14ac:dyDescent="0.2">
      <c r="A824" s="11"/>
      <c r="B824" s="11"/>
      <c r="C824" s="11"/>
      <c r="D824" s="11"/>
      <c r="E824" s="41" t="s">
        <v>319</v>
      </c>
      <c r="F824" s="113">
        <v>4000</v>
      </c>
      <c r="G824" s="126"/>
      <c r="H824" s="126"/>
      <c r="I824" s="115" t="str">
        <f t="shared" si="43"/>
        <v xml:space="preserve">       </v>
      </c>
    </row>
    <row r="825" spans="1:9" s="46" customFormat="1" x14ac:dyDescent="0.2">
      <c r="A825" s="11" t="s">
        <v>69</v>
      </c>
      <c r="B825" s="11" t="s">
        <v>64</v>
      </c>
      <c r="C825" s="11" t="s">
        <v>64</v>
      </c>
      <c r="D825" s="11" t="s">
        <v>64</v>
      </c>
      <c r="E825" s="15" t="s">
        <v>70</v>
      </c>
      <c r="F825" s="108">
        <f>SUM(F826:F827)</f>
        <v>0</v>
      </c>
      <c r="G825" s="90">
        <f>SUM(G826:G827)</f>
        <v>391090</v>
      </c>
      <c r="H825" s="90">
        <f>SUM(H826:H827)</f>
        <v>389523.81999999995</v>
      </c>
      <c r="I825" s="112">
        <f t="shared" si="43"/>
        <v>0.99599534633971709</v>
      </c>
    </row>
    <row r="826" spans="1:9" s="46" customFormat="1" ht="27" x14ac:dyDescent="0.2">
      <c r="A826" s="11"/>
      <c r="B826" s="11"/>
      <c r="C826" s="11"/>
      <c r="D826" s="11"/>
      <c r="E826" s="55" t="s">
        <v>89</v>
      </c>
      <c r="F826" s="113"/>
      <c r="G826" s="114">
        <v>22743</v>
      </c>
      <c r="H826" s="114">
        <v>22299.66</v>
      </c>
      <c r="I826" s="115">
        <f t="shared" si="43"/>
        <v>0.98050652948159878</v>
      </c>
    </row>
    <row r="827" spans="1:9" s="46" customFormat="1" x14ac:dyDescent="0.2">
      <c r="A827" s="13"/>
      <c r="B827" s="13"/>
      <c r="C827" s="13"/>
      <c r="D827" s="13"/>
      <c r="E827" s="55" t="s">
        <v>62</v>
      </c>
      <c r="F827" s="113"/>
      <c r="G827" s="114">
        <v>368347</v>
      </c>
      <c r="H827" s="114">
        <v>367224.16</v>
      </c>
      <c r="I827" s="115">
        <f t="shared" si="43"/>
        <v>0.99695167871599333</v>
      </c>
    </row>
    <row r="828" spans="1:9" s="78" customFormat="1" ht="27" customHeight="1" x14ac:dyDescent="0.2">
      <c r="A828" s="76"/>
      <c r="B828" s="76"/>
      <c r="C828" s="76"/>
      <c r="D828" s="76"/>
      <c r="E828" s="77" t="s">
        <v>148</v>
      </c>
      <c r="F828" s="109">
        <f>SUM(F834,F836,F840,F844,F848)</f>
        <v>163000</v>
      </c>
      <c r="G828" s="109">
        <f>SUM(G834,G836,G840,G844,G848)</f>
        <v>469000</v>
      </c>
      <c r="H828" s="109">
        <f>SUM(H834,H836,H840,H844,H848)</f>
        <v>460667.53</v>
      </c>
      <c r="I828" s="111">
        <f t="shared" si="43"/>
        <v>0.98223353944562908</v>
      </c>
    </row>
    <row r="829" spans="1:9" s="46" customFormat="1" ht="33.75" customHeight="1" x14ac:dyDescent="0.2">
      <c r="A829" s="13"/>
      <c r="B829" s="13"/>
      <c r="C829" s="13"/>
      <c r="D829" s="13"/>
      <c r="E829" s="56" t="s">
        <v>62</v>
      </c>
      <c r="F829" s="108">
        <f>SUM(F838,F842,F850)</f>
        <v>80000</v>
      </c>
      <c r="G829" s="108">
        <f>SUM(G838,G842,G850)</f>
        <v>376510</v>
      </c>
      <c r="H829" s="108">
        <f>SUM(H838,H842,H850)</f>
        <v>370278.2</v>
      </c>
      <c r="I829" s="112">
        <f t="shared" si="43"/>
        <v>0.98344851398369237</v>
      </c>
    </row>
    <row r="830" spans="1:9" s="46" customFormat="1" ht="21" customHeight="1" x14ac:dyDescent="0.2">
      <c r="A830" s="13"/>
      <c r="B830" s="13"/>
      <c r="C830" s="13"/>
      <c r="D830" s="13"/>
      <c r="E830" s="56" t="s">
        <v>61</v>
      </c>
      <c r="F830" s="108">
        <f>SUM(F846)</f>
        <v>80000</v>
      </c>
      <c r="G830" s="108">
        <f>SUM(G846)</f>
        <v>77200</v>
      </c>
      <c r="H830" s="108">
        <f>SUM(H846)</f>
        <v>75701.929999999993</v>
      </c>
      <c r="I830" s="112">
        <f t="shared" si="43"/>
        <v>0.98059494818652837</v>
      </c>
    </row>
    <row r="831" spans="1:9" s="46" customFormat="1" ht="33.75" customHeight="1" x14ac:dyDescent="0.2">
      <c r="A831" s="13"/>
      <c r="B831" s="13"/>
      <c r="C831" s="13"/>
      <c r="D831" s="13"/>
      <c r="E831" s="56" t="s">
        <v>89</v>
      </c>
      <c r="F831" s="108">
        <f>SUM(F839,F843,F847,F849)</f>
        <v>0</v>
      </c>
      <c r="G831" s="108">
        <f>SUM(G839,G843,G847,G849)</f>
        <v>12290</v>
      </c>
      <c r="H831" s="108">
        <f>SUM(H839,H843,H847,H849)</f>
        <v>11991</v>
      </c>
      <c r="I831" s="112">
        <f t="shared" si="43"/>
        <v>0.97567127746135074</v>
      </c>
    </row>
    <row r="832" spans="1:9" s="46" customFormat="1" ht="22.5" customHeight="1" x14ac:dyDescent="0.2">
      <c r="A832" s="13"/>
      <c r="B832" s="13"/>
      <c r="C832" s="13"/>
      <c r="D832" s="13"/>
      <c r="E832" s="56" t="s">
        <v>63</v>
      </c>
      <c r="F832" s="108">
        <f>SUM(F835)</f>
        <v>3000</v>
      </c>
      <c r="G832" s="108">
        <f>SUM(G835)</f>
        <v>3000</v>
      </c>
      <c r="H832" s="108">
        <f>SUM(H835)</f>
        <v>2696.4</v>
      </c>
      <c r="I832" s="112">
        <f t="shared" si="43"/>
        <v>0.89880000000000004</v>
      </c>
    </row>
    <row r="833" spans="1:9" s="46" customFormat="1" x14ac:dyDescent="0.2">
      <c r="A833" s="11"/>
      <c r="B833" s="11"/>
      <c r="C833" s="11"/>
      <c r="D833" s="11"/>
      <c r="E833" s="14" t="s">
        <v>95</v>
      </c>
      <c r="F833" s="113"/>
      <c r="G833" s="113"/>
      <c r="H833" s="113"/>
      <c r="I833" s="115" t="str">
        <f t="shared" si="43"/>
        <v xml:space="preserve">       </v>
      </c>
    </row>
    <row r="834" spans="1:9" s="46" customFormat="1" ht="57" x14ac:dyDescent="0.2">
      <c r="A834" s="35" t="s">
        <v>64</v>
      </c>
      <c r="B834" s="54" t="s">
        <v>64</v>
      </c>
      <c r="C834" s="35" t="s">
        <v>64</v>
      </c>
      <c r="D834" s="54" t="s">
        <v>69</v>
      </c>
      <c r="E834" s="36" t="s">
        <v>149</v>
      </c>
      <c r="F834" s="90">
        <f>SUM(F835)</f>
        <v>3000</v>
      </c>
      <c r="G834" s="90">
        <f>SUM(G835)</f>
        <v>3000</v>
      </c>
      <c r="H834" s="90">
        <f>SUM(H835)</f>
        <v>2696.4</v>
      </c>
      <c r="I834" s="112">
        <f t="shared" si="43"/>
        <v>0.89880000000000004</v>
      </c>
    </row>
    <row r="835" spans="1:9" s="46" customFormat="1" x14ac:dyDescent="0.2">
      <c r="A835" s="11"/>
      <c r="B835" s="11"/>
      <c r="C835" s="11"/>
      <c r="D835" s="11"/>
      <c r="E835" s="55" t="s">
        <v>63</v>
      </c>
      <c r="F835" s="114">
        <v>3000</v>
      </c>
      <c r="G835" s="114">
        <v>3000</v>
      </c>
      <c r="H835" s="114">
        <v>2696.4</v>
      </c>
      <c r="I835" s="115">
        <f t="shared" si="43"/>
        <v>0.89880000000000004</v>
      </c>
    </row>
    <row r="836" spans="1:9" s="46" customFormat="1" ht="30" customHeight="1" x14ac:dyDescent="0.2">
      <c r="A836" s="11" t="s">
        <v>90</v>
      </c>
      <c r="B836" s="11" t="s">
        <v>81</v>
      </c>
      <c r="C836" s="11" t="s">
        <v>64</v>
      </c>
      <c r="D836" s="11" t="s">
        <v>64</v>
      </c>
      <c r="E836" s="15" t="s">
        <v>194</v>
      </c>
      <c r="F836" s="108">
        <f>SUM(F837)</f>
        <v>0</v>
      </c>
      <c r="G836" s="108">
        <f>SUM(G837)</f>
        <v>50000</v>
      </c>
      <c r="H836" s="108">
        <f>SUM(H837)</f>
        <v>47416.72</v>
      </c>
      <c r="I836" s="112">
        <f t="shared" si="43"/>
        <v>0.94833440000000002</v>
      </c>
    </row>
    <row r="837" spans="1:9" s="46" customFormat="1" ht="30" customHeight="1" x14ac:dyDescent="0.2">
      <c r="A837" s="11"/>
      <c r="B837" s="11"/>
      <c r="C837" s="11"/>
      <c r="D837" s="11"/>
      <c r="E837" s="18" t="s">
        <v>348</v>
      </c>
      <c r="F837" s="113">
        <f>SUM(F838:F839)</f>
        <v>0</v>
      </c>
      <c r="G837" s="113">
        <f>SUM(G838:G839)</f>
        <v>50000</v>
      </c>
      <c r="H837" s="113">
        <f>SUM(H838:H839)</f>
        <v>47416.72</v>
      </c>
      <c r="I837" s="115">
        <f t="shared" si="43"/>
        <v>0.94833440000000002</v>
      </c>
    </row>
    <row r="838" spans="1:9" s="46" customFormat="1" x14ac:dyDescent="0.2">
      <c r="A838" s="11"/>
      <c r="B838" s="11"/>
      <c r="C838" s="11"/>
      <c r="D838" s="11"/>
      <c r="E838" s="55" t="s">
        <v>62</v>
      </c>
      <c r="F838" s="113"/>
      <c r="G838" s="113">
        <v>48200</v>
      </c>
      <c r="H838" s="113">
        <v>45676.72</v>
      </c>
      <c r="I838" s="115">
        <f t="shared" si="43"/>
        <v>0.94764979253112036</v>
      </c>
    </row>
    <row r="839" spans="1:9" s="46" customFormat="1" ht="27" x14ac:dyDescent="0.2">
      <c r="A839" s="11"/>
      <c r="B839" s="11"/>
      <c r="C839" s="11"/>
      <c r="D839" s="11"/>
      <c r="E839" s="55" t="s">
        <v>89</v>
      </c>
      <c r="F839" s="132"/>
      <c r="G839" s="133">
        <v>1800</v>
      </c>
      <c r="H839" s="133">
        <v>1740</v>
      </c>
      <c r="I839" s="115">
        <f t="shared" si="43"/>
        <v>0.96666666666666667</v>
      </c>
    </row>
    <row r="840" spans="1:9" s="46" customFormat="1" ht="22.5" customHeight="1" x14ac:dyDescent="0.2">
      <c r="A840" s="11" t="s">
        <v>86</v>
      </c>
      <c r="B840" s="11" t="s">
        <v>65</v>
      </c>
      <c r="C840" s="11" t="s">
        <v>64</v>
      </c>
      <c r="D840" s="11" t="s">
        <v>91</v>
      </c>
      <c r="E840" s="16" t="s">
        <v>139</v>
      </c>
      <c r="F840" s="108">
        <f>SUM(F841)</f>
        <v>80000</v>
      </c>
      <c r="G840" s="108">
        <f>SUM(G841)</f>
        <v>80000</v>
      </c>
      <c r="H840" s="108">
        <f>SUM(H841)</f>
        <v>78437.59</v>
      </c>
      <c r="I840" s="112">
        <f t="shared" si="43"/>
        <v>0.98046987499999994</v>
      </c>
    </row>
    <row r="841" spans="1:9" s="46" customFormat="1" ht="18" customHeight="1" x14ac:dyDescent="0.2">
      <c r="A841" s="13"/>
      <c r="B841" s="13"/>
      <c r="C841" s="13"/>
      <c r="D841" s="13"/>
      <c r="E841" s="18" t="s">
        <v>349</v>
      </c>
      <c r="F841" s="113">
        <f>SUM(F842:F843)</f>
        <v>80000</v>
      </c>
      <c r="G841" s="113">
        <f>SUM(G842:G843)</f>
        <v>80000</v>
      </c>
      <c r="H841" s="113">
        <f>SUM(H842:H843)</f>
        <v>78437.59</v>
      </c>
      <c r="I841" s="115">
        <f t="shared" si="43"/>
        <v>0.98046987499999994</v>
      </c>
    </row>
    <row r="842" spans="1:9" s="46" customFormat="1" ht="18" customHeight="1" x14ac:dyDescent="0.2">
      <c r="A842" s="11"/>
      <c r="B842" s="11"/>
      <c r="C842" s="11"/>
      <c r="D842" s="11"/>
      <c r="E842" s="55" t="s">
        <v>62</v>
      </c>
      <c r="F842" s="113">
        <v>80000</v>
      </c>
      <c r="G842" s="113">
        <v>77200</v>
      </c>
      <c r="H842" s="113">
        <v>75717.59</v>
      </c>
      <c r="I842" s="115">
        <f t="shared" ref="I842:I881" si="44">IF(H842=0,"       ",H842/G842)</f>
        <v>0.98079779792746113</v>
      </c>
    </row>
    <row r="843" spans="1:9" s="46" customFormat="1" ht="33.75" customHeight="1" x14ac:dyDescent="0.2">
      <c r="A843" s="11"/>
      <c r="B843" s="11"/>
      <c r="C843" s="11"/>
      <c r="D843" s="11"/>
      <c r="E843" s="55" t="s">
        <v>89</v>
      </c>
      <c r="F843" s="132"/>
      <c r="G843" s="133">
        <v>2800</v>
      </c>
      <c r="H843" s="133">
        <v>2720</v>
      </c>
      <c r="I843" s="115">
        <f t="shared" si="44"/>
        <v>0.97142857142857142</v>
      </c>
    </row>
    <row r="844" spans="1:9" s="46" customFormat="1" ht="24.75" customHeight="1" x14ac:dyDescent="0.2">
      <c r="A844" s="11" t="s">
        <v>86</v>
      </c>
      <c r="B844" s="11" t="s">
        <v>65</v>
      </c>
      <c r="C844" s="11" t="s">
        <v>64</v>
      </c>
      <c r="D844" s="11" t="s">
        <v>81</v>
      </c>
      <c r="E844" s="16" t="s">
        <v>350</v>
      </c>
      <c r="F844" s="108">
        <f>SUM(F845)</f>
        <v>80000</v>
      </c>
      <c r="G844" s="108">
        <f>SUM(G845)</f>
        <v>80000</v>
      </c>
      <c r="H844" s="108">
        <f>SUM(H845)</f>
        <v>78401.929999999993</v>
      </c>
      <c r="I844" s="112">
        <f t="shared" si="44"/>
        <v>0.98002412499999991</v>
      </c>
    </row>
    <row r="845" spans="1:9" s="46" customFormat="1" ht="30.75" customHeight="1" x14ac:dyDescent="0.2">
      <c r="A845" s="13"/>
      <c r="B845" s="13"/>
      <c r="C845" s="13"/>
      <c r="D845" s="13"/>
      <c r="E845" s="18" t="s">
        <v>351</v>
      </c>
      <c r="F845" s="113">
        <f>SUM(F846:F847)</f>
        <v>80000</v>
      </c>
      <c r="G845" s="113">
        <f>SUM(G846:G847)</f>
        <v>80000</v>
      </c>
      <c r="H845" s="113">
        <f>SUM(H846:H847)</f>
        <v>78401.929999999993</v>
      </c>
      <c r="I845" s="115">
        <f t="shared" si="44"/>
        <v>0.98002412499999991</v>
      </c>
    </row>
    <row r="846" spans="1:9" s="46" customFormat="1" ht="21" customHeight="1" x14ac:dyDescent="0.2">
      <c r="A846" s="11"/>
      <c r="B846" s="11"/>
      <c r="C846" s="11"/>
      <c r="D846" s="11"/>
      <c r="E846" s="55" t="s">
        <v>61</v>
      </c>
      <c r="F846" s="113">
        <v>80000</v>
      </c>
      <c r="G846" s="113">
        <v>77200</v>
      </c>
      <c r="H846" s="113">
        <v>75701.929999999993</v>
      </c>
      <c r="I846" s="115">
        <f t="shared" si="44"/>
        <v>0.98059494818652837</v>
      </c>
    </row>
    <row r="847" spans="1:9" s="46" customFormat="1" ht="30.75" customHeight="1" x14ac:dyDescent="0.2">
      <c r="A847" s="11"/>
      <c r="B847" s="11"/>
      <c r="C847" s="11"/>
      <c r="D847" s="11"/>
      <c r="E847" s="55" t="s">
        <v>89</v>
      </c>
      <c r="F847" s="132"/>
      <c r="G847" s="133">
        <v>2800</v>
      </c>
      <c r="H847" s="133">
        <v>2700</v>
      </c>
      <c r="I847" s="115">
        <f t="shared" si="44"/>
        <v>0.9642857142857143</v>
      </c>
    </row>
    <row r="848" spans="1:9" s="46" customFormat="1" ht="25.5" customHeight="1" x14ac:dyDescent="0.2">
      <c r="A848" s="11" t="s">
        <v>69</v>
      </c>
      <c r="B848" s="11" t="s">
        <v>64</v>
      </c>
      <c r="C848" s="11" t="s">
        <v>64</v>
      </c>
      <c r="D848" s="11" t="s">
        <v>64</v>
      </c>
      <c r="E848" s="15" t="s">
        <v>70</v>
      </c>
      <c r="F848" s="108">
        <f>SUM(F849:F850)</f>
        <v>0</v>
      </c>
      <c r="G848" s="108">
        <f>SUM(G849:G850)</f>
        <v>256000</v>
      </c>
      <c r="H848" s="108">
        <f>SUM(H849:H850)</f>
        <v>253714.89</v>
      </c>
      <c r="I848" s="112">
        <f t="shared" si="44"/>
        <v>0.9910737890625001</v>
      </c>
    </row>
    <row r="849" spans="1:9" s="46" customFormat="1" ht="29.25" customHeight="1" x14ac:dyDescent="0.2">
      <c r="A849" s="11"/>
      <c r="B849" s="11"/>
      <c r="C849" s="11"/>
      <c r="D849" s="11"/>
      <c r="E849" s="55" t="s">
        <v>89</v>
      </c>
      <c r="F849" s="113"/>
      <c r="G849" s="114">
        <v>4890</v>
      </c>
      <c r="H849" s="114">
        <v>4831</v>
      </c>
      <c r="I849" s="115">
        <f t="shared" si="44"/>
        <v>0.9879345603271984</v>
      </c>
    </row>
    <row r="850" spans="1:9" s="46" customFormat="1" ht="21" customHeight="1" x14ac:dyDescent="0.2">
      <c r="A850" s="11"/>
      <c r="B850" s="11"/>
      <c r="C850" s="11"/>
      <c r="D850" s="11"/>
      <c r="E850" s="55" t="s">
        <v>62</v>
      </c>
      <c r="F850" s="113"/>
      <c r="G850" s="114">
        <v>251110</v>
      </c>
      <c r="H850" s="114">
        <v>248883.89</v>
      </c>
      <c r="I850" s="115">
        <f t="shared" si="44"/>
        <v>0.99113492095097766</v>
      </c>
    </row>
    <row r="851" spans="1:9" s="78" customFormat="1" ht="27" customHeight="1" x14ac:dyDescent="0.2">
      <c r="A851" s="76"/>
      <c r="B851" s="76"/>
      <c r="C851" s="76"/>
      <c r="D851" s="76"/>
      <c r="E851" s="77" t="s">
        <v>146</v>
      </c>
      <c r="F851" s="109">
        <f>SUM(F857,F859)</f>
        <v>3000</v>
      </c>
      <c r="G851" s="109">
        <f>SUM(G857,G859)</f>
        <v>372478.1</v>
      </c>
      <c r="H851" s="109">
        <f>SUM(H857,H859)</f>
        <v>363692.71</v>
      </c>
      <c r="I851" s="111">
        <f t="shared" si="44"/>
        <v>0.97641367371665622</v>
      </c>
    </row>
    <row r="852" spans="1:9" s="46" customFormat="1" ht="28.5" x14ac:dyDescent="0.2">
      <c r="A852" s="13"/>
      <c r="B852" s="13"/>
      <c r="C852" s="13"/>
      <c r="D852" s="13"/>
      <c r="E852" s="56" t="s">
        <v>62</v>
      </c>
      <c r="F852" s="108">
        <f>SUM(F862)</f>
        <v>0</v>
      </c>
      <c r="G852" s="108">
        <f>SUM(G862)</f>
        <v>185500.79999999999</v>
      </c>
      <c r="H852" s="108">
        <f>SUM(H862)</f>
        <v>184507.71</v>
      </c>
      <c r="I852" s="112">
        <f t="shared" si="44"/>
        <v>0.99464643818247689</v>
      </c>
    </row>
    <row r="853" spans="1:9" s="46" customFormat="1" ht="28.5" x14ac:dyDescent="0.2">
      <c r="A853" s="13"/>
      <c r="B853" s="13"/>
      <c r="C853" s="13"/>
      <c r="D853" s="13"/>
      <c r="E853" s="56" t="s">
        <v>89</v>
      </c>
      <c r="F853" s="108">
        <f>SUM(F861)</f>
        <v>0</v>
      </c>
      <c r="G853" s="108">
        <f>SUM(G861)</f>
        <v>13806</v>
      </c>
      <c r="H853" s="108">
        <f>SUM(H861)</f>
        <v>12670.6</v>
      </c>
      <c r="I853" s="112">
        <f t="shared" si="44"/>
        <v>0.9177603940315805</v>
      </c>
    </row>
    <row r="854" spans="1:9" s="46" customFormat="1" ht="18.75" customHeight="1" x14ac:dyDescent="0.2">
      <c r="A854" s="13"/>
      <c r="B854" s="13"/>
      <c r="C854" s="13"/>
      <c r="D854" s="13"/>
      <c r="E854" s="56" t="s">
        <v>61</v>
      </c>
      <c r="F854" s="108">
        <f>SUM(F860)</f>
        <v>0</v>
      </c>
      <c r="G854" s="108">
        <f>SUM(G860)</f>
        <v>170171.3</v>
      </c>
      <c r="H854" s="108">
        <f>SUM(H860)</f>
        <v>163851</v>
      </c>
      <c r="I854" s="112">
        <f t="shared" si="44"/>
        <v>0.96285918953431049</v>
      </c>
    </row>
    <row r="855" spans="1:9" s="46" customFormat="1" ht="19.5" customHeight="1" x14ac:dyDescent="0.2">
      <c r="A855" s="13"/>
      <c r="B855" s="13"/>
      <c r="C855" s="13"/>
      <c r="D855" s="13"/>
      <c r="E855" s="56" t="s">
        <v>63</v>
      </c>
      <c r="F855" s="108">
        <f>SUM(F858)</f>
        <v>3000</v>
      </c>
      <c r="G855" s="108">
        <f>SUM(G858)</f>
        <v>3000</v>
      </c>
      <c r="H855" s="108">
        <f>SUM(H858)</f>
        <v>2663.4</v>
      </c>
      <c r="I855" s="112">
        <f t="shared" si="44"/>
        <v>0.88780000000000003</v>
      </c>
    </row>
    <row r="856" spans="1:9" s="46" customFormat="1" ht="19.5" customHeight="1" x14ac:dyDescent="0.2">
      <c r="A856" s="11"/>
      <c r="B856" s="11"/>
      <c r="C856" s="11"/>
      <c r="D856" s="11"/>
      <c r="E856" s="14" t="s">
        <v>95</v>
      </c>
      <c r="F856" s="113"/>
      <c r="G856" s="113"/>
      <c r="H856" s="113"/>
      <c r="I856" s="115" t="str">
        <f t="shared" si="44"/>
        <v xml:space="preserve">       </v>
      </c>
    </row>
    <row r="857" spans="1:9" s="46" customFormat="1" ht="57" x14ac:dyDescent="0.2">
      <c r="A857" s="35" t="s">
        <v>64</v>
      </c>
      <c r="B857" s="54" t="s">
        <v>64</v>
      </c>
      <c r="C857" s="35" t="s">
        <v>64</v>
      </c>
      <c r="D857" s="54" t="s">
        <v>69</v>
      </c>
      <c r="E857" s="36" t="s">
        <v>149</v>
      </c>
      <c r="F857" s="90">
        <f>SUM(F858)</f>
        <v>3000</v>
      </c>
      <c r="G857" s="90">
        <f>SUM(G858)</f>
        <v>3000</v>
      </c>
      <c r="H857" s="90">
        <f>SUM(H858)</f>
        <v>2663.4</v>
      </c>
      <c r="I857" s="112">
        <f t="shared" si="44"/>
        <v>0.88780000000000003</v>
      </c>
    </row>
    <row r="858" spans="1:9" s="46" customFormat="1" ht="24" customHeight="1" x14ac:dyDescent="0.2">
      <c r="A858" s="11"/>
      <c r="B858" s="11"/>
      <c r="C858" s="11"/>
      <c r="D858" s="11"/>
      <c r="E858" s="55" t="s">
        <v>63</v>
      </c>
      <c r="F858" s="114">
        <v>3000</v>
      </c>
      <c r="G858" s="114">
        <v>3000</v>
      </c>
      <c r="H858" s="114">
        <v>2663.4</v>
      </c>
      <c r="I858" s="115">
        <f t="shared" si="44"/>
        <v>0.88780000000000003</v>
      </c>
    </row>
    <row r="859" spans="1:9" s="46" customFormat="1" ht="20.25" customHeight="1" x14ac:dyDescent="0.2">
      <c r="A859" s="11" t="s">
        <v>69</v>
      </c>
      <c r="B859" s="11" t="s">
        <v>64</v>
      </c>
      <c r="C859" s="11" t="s">
        <v>64</v>
      </c>
      <c r="D859" s="11" t="s">
        <v>64</v>
      </c>
      <c r="E859" s="15" t="s">
        <v>70</v>
      </c>
      <c r="F859" s="108">
        <f>SUM(F860:F862)</f>
        <v>0</v>
      </c>
      <c r="G859" s="108">
        <f>SUM(G860:G862)</f>
        <v>369478.1</v>
      </c>
      <c r="H859" s="108">
        <f>SUM(H860:H862)</f>
        <v>361029.31</v>
      </c>
      <c r="I859" s="112">
        <f t="shared" si="44"/>
        <v>0.97713317785276044</v>
      </c>
    </row>
    <row r="860" spans="1:9" s="46" customFormat="1" x14ac:dyDescent="0.2">
      <c r="A860" s="11"/>
      <c r="B860" s="11"/>
      <c r="C860" s="11"/>
      <c r="D860" s="11"/>
      <c r="E860" s="55" t="s">
        <v>61</v>
      </c>
      <c r="F860" s="113"/>
      <c r="G860" s="114">
        <v>170171.3</v>
      </c>
      <c r="H860" s="114">
        <v>163851</v>
      </c>
      <c r="I860" s="115">
        <f t="shared" si="44"/>
        <v>0.96285918953431049</v>
      </c>
    </row>
    <row r="861" spans="1:9" s="46" customFormat="1" ht="30" customHeight="1" x14ac:dyDescent="0.2">
      <c r="A861" s="13"/>
      <c r="B861" s="13"/>
      <c r="C861" s="13"/>
      <c r="D861" s="13"/>
      <c r="E861" s="55" t="s">
        <v>89</v>
      </c>
      <c r="F861" s="113"/>
      <c r="G861" s="114">
        <v>13806</v>
      </c>
      <c r="H861" s="114">
        <v>12670.6</v>
      </c>
      <c r="I861" s="115">
        <f t="shared" si="44"/>
        <v>0.9177603940315805</v>
      </c>
    </row>
    <row r="862" spans="1:9" s="46" customFormat="1" ht="21" customHeight="1" x14ac:dyDescent="0.2">
      <c r="A862" s="13"/>
      <c r="B862" s="13"/>
      <c r="C862" s="13"/>
      <c r="D862" s="13"/>
      <c r="E862" s="55" t="s">
        <v>62</v>
      </c>
      <c r="F862" s="113"/>
      <c r="G862" s="114">
        <v>185500.79999999999</v>
      </c>
      <c r="H862" s="114">
        <v>184507.71</v>
      </c>
      <c r="I862" s="115">
        <f t="shared" si="44"/>
        <v>0.99464643818247689</v>
      </c>
    </row>
    <row r="863" spans="1:9" s="78" customFormat="1" ht="27" customHeight="1" x14ac:dyDescent="0.2">
      <c r="A863" s="76"/>
      <c r="B863" s="76"/>
      <c r="C863" s="76"/>
      <c r="D863" s="76"/>
      <c r="E863" s="77" t="s">
        <v>145</v>
      </c>
      <c r="F863" s="109">
        <f t="shared" ref="F863:H864" si="45">SUM(F869,F871)</f>
        <v>3000</v>
      </c>
      <c r="G863" s="109">
        <f t="shared" si="45"/>
        <v>1138568</v>
      </c>
      <c r="H863" s="109">
        <f t="shared" si="45"/>
        <v>1137112.3500000001</v>
      </c>
      <c r="I863" s="111">
        <f t="shared" si="44"/>
        <v>0.99872150806978599</v>
      </c>
    </row>
    <row r="864" spans="1:9" s="47" customFormat="1" x14ac:dyDescent="0.2">
      <c r="A864" s="11"/>
      <c r="B864" s="11"/>
      <c r="C864" s="11"/>
      <c r="D864" s="11"/>
      <c r="E864" s="56" t="s">
        <v>63</v>
      </c>
      <c r="F864" s="108">
        <f t="shared" si="45"/>
        <v>3000</v>
      </c>
      <c r="G864" s="108">
        <f t="shared" si="45"/>
        <v>31000</v>
      </c>
      <c r="H864" s="108">
        <f t="shared" si="45"/>
        <v>30546.48</v>
      </c>
      <c r="I864" s="112">
        <f t="shared" si="44"/>
        <v>0.98537032258064516</v>
      </c>
    </row>
    <row r="865" spans="1:10" s="46" customFormat="1" ht="28.5" x14ac:dyDescent="0.2">
      <c r="A865" s="13"/>
      <c r="B865" s="13"/>
      <c r="C865" s="13"/>
      <c r="D865" s="13"/>
      <c r="E865" s="56" t="s">
        <v>62</v>
      </c>
      <c r="F865" s="108">
        <f t="shared" ref="F865:H867" si="46">SUM(F873)</f>
        <v>0</v>
      </c>
      <c r="G865" s="108">
        <f t="shared" si="46"/>
        <v>1038694</v>
      </c>
      <c r="H865" s="108">
        <f t="shared" si="46"/>
        <v>1038060.87</v>
      </c>
      <c r="I865" s="112">
        <f t="shared" si="44"/>
        <v>0.99939045570687801</v>
      </c>
    </row>
    <row r="866" spans="1:10" s="46" customFormat="1" ht="31.5" customHeight="1" x14ac:dyDescent="0.2">
      <c r="A866" s="13"/>
      <c r="B866" s="13"/>
      <c r="C866" s="13"/>
      <c r="D866" s="13"/>
      <c r="E866" s="56" t="s">
        <v>89</v>
      </c>
      <c r="F866" s="108">
        <f t="shared" si="46"/>
        <v>0</v>
      </c>
      <c r="G866" s="108">
        <f t="shared" si="46"/>
        <v>28126</v>
      </c>
      <c r="H866" s="108">
        <f t="shared" si="46"/>
        <v>27964</v>
      </c>
      <c r="I866" s="112">
        <f t="shared" si="44"/>
        <v>0.99424020479271846</v>
      </c>
    </row>
    <row r="867" spans="1:10" s="46" customFormat="1" ht="20.25" customHeight="1" x14ac:dyDescent="0.2">
      <c r="A867" s="13"/>
      <c r="B867" s="13"/>
      <c r="C867" s="13"/>
      <c r="D867" s="13"/>
      <c r="E867" s="61" t="s">
        <v>61</v>
      </c>
      <c r="F867" s="108">
        <f t="shared" si="46"/>
        <v>0</v>
      </c>
      <c r="G867" s="108">
        <f t="shared" si="46"/>
        <v>40748</v>
      </c>
      <c r="H867" s="108">
        <f t="shared" si="46"/>
        <v>40541</v>
      </c>
      <c r="I867" s="112">
        <f t="shared" si="44"/>
        <v>0.99491999607342696</v>
      </c>
    </row>
    <row r="868" spans="1:10" s="47" customFormat="1" x14ac:dyDescent="0.2">
      <c r="A868" s="11"/>
      <c r="B868" s="11"/>
      <c r="C868" s="11"/>
      <c r="D868" s="11"/>
      <c r="E868" s="14" t="s">
        <v>95</v>
      </c>
      <c r="F868" s="113"/>
      <c r="G868" s="113"/>
      <c r="H868" s="113"/>
      <c r="I868" s="115" t="str">
        <f t="shared" si="44"/>
        <v xml:space="preserve">       </v>
      </c>
    </row>
    <row r="869" spans="1:10" s="47" customFormat="1" ht="57" x14ac:dyDescent="0.2">
      <c r="A869" s="35" t="s">
        <v>64</v>
      </c>
      <c r="B869" s="54" t="s">
        <v>64</v>
      </c>
      <c r="C869" s="35" t="s">
        <v>64</v>
      </c>
      <c r="D869" s="54" t="s">
        <v>69</v>
      </c>
      <c r="E869" s="36" t="s">
        <v>149</v>
      </c>
      <c r="F869" s="90">
        <f>SUM(F870)</f>
        <v>3000</v>
      </c>
      <c r="G869" s="90">
        <f>SUM(G870)</f>
        <v>3000</v>
      </c>
      <c r="H869" s="90">
        <f>SUM(H870)</f>
        <v>2546.48</v>
      </c>
      <c r="I869" s="112">
        <f t="shared" si="44"/>
        <v>0.84882666666666662</v>
      </c>
    </row>
    <row r="870" spans="1:10" s="47" customFormat="1" ht="20.25" customHeight="1" x14ac:dyDescent="0.2">
      <c r="A870" s="11"/>
      <c r="B870" s="11"/>
      <c r="C870" s="11"/>
      <c r="D870" s="11"/>
      <c r="E870" s="55" t="s">
        <v>63</v>
      </c>
      <c r="F870" s="114">
        <v>3000</v>
      </c>
      <c r="G870" s="114">
        <v>3000</v>
      </c>
      <c r="H870" s="114">
        <v>2546.48</v>
      </c>
      <c r="I870" s="115">
        <f t="shared" si="44"/>
        <v>0.84882666666666662</v>
      </c>
    </row>
    <row r="871" spans="1:10" s="46" customFormat="1" ht="18.75" customHeight="1" x14ac:dyDescent="0.2">
      <c r="A871" s="11" t="s">
        <v>69</v>
      </c>
      <c r="B871" s="11" t="s">
        <v>64</v>
      </c>
      <c r="C871" s="11" t="s">
        <v>64</v>
      </c>
      <c r="D871" s="11" t="s">
        <v>64</v>
      </c>
      <c r="E871" s="15" t="s">
        <v>70</v>
      </c>
      <c r="F871" s="108">
        <f>SUM(F872:F874)</f>
        <v>0</v>
      </c>
      <c r="G871" s="90">
        <f>SUM(G872:G875)</f>
        <v>1135568</v>
      </c>
      <c r="H871" s="90">
        <f>SUM(H872:H875)</f>
        <v>1134565.8700000001</v>
      </c>
      <c r="I871" s="112">
        <f t="shared" si="44"/>
        <v>0.99911750771420127</v>
      </c>
    </row>
    <row r="872" spans="1:10" s="46" customFormat="1" ht="19.5" customHeight="1" x14ac:dyDescent="0.2">
      <c r="A872" s="11"/>
      <c r="B872" s="11"/>
      <c r="C872" s="11"/>
      <c r="D872" s="11"/>
      <c r="E872" s="55" t="s">
        <v>63</v>
      </c>
      <c r="F872" s="113"/>
      <c r="G872" s="114">
        <v>28000</v>
      </c>
      <c r="H872" s="114">
        <v>28000</v>
      </c>
      <c r="I872" s="115">
        <f t="shared" si="44"/>
        <v>1</v>
      </c>
    </row>
    <row r="873" spans="1:10" s="46" customFormat="1" ht="21" customHeight="1" x14ac:dyDescent="0.2">
      <c r="A873" s="11"/>
      <c r="B873" s="11"/>
      <c r="C873" s="11"/>
      <c r="D873" s="11"/>
      <c r="E873" s="55" t="s">
        <v>62</v>
      </c>
      <c r="F873" s="113"/>
      <c r="G873" s="114">
        <v>1038694</v>
      </c>
      <c r="H873" s="114">
        <v>1038060.87</v>
      </c>
      <c r="I873" s="115">
        <f t="shared" si="44"/>
        <v>0.99939045570687801</v>
      </c>
    </row>
    <row r="874" spans="1:10" s="46" customFormat="1" ht="32.25" customHeight="1" x14ac:dyDescent="0.2">
      <c r="A874" s="11"/>
      <c r="B874" s="11"/>
      <c r="C874" s="11"/>
      <c r="D874" s="11"/>
      <c r="E874" s="55" t="s">
        <v>89</v>
      </c>
      <c r="F874" s="113"/>
      <c r="G874" s="114">
        <v>28126</v>
      </c>
      <c r="H874" s="114">
        <v>27964</v>
      </c>
      <c r="I874" s="115">
        <f t="shared" si="44"/>
        <v>0.99424020479271846</v>
      </c>
    </row>
    <row r="875" spans="1:10" s="46" customFormat="1" ht="21" customHeight="1" x14ac:dyDescent="0.2">
      <c r="A875" s="11"/>
      <c r="B875" s="11"/>
      <c r="C875" s="11"/>
      <c r="D875" s="11"/>
      <c r="E875" s="55" t="s">
        <v>61</v>
      </c>
      <c r="F875" s="113"/>
      <c r="G875" s="114">
        <v>40748</v>
      </c>
      <c r="H875" s="114">
        <v>40541</v>
      </c>
      <c r="I875" s="115">
        <f t="shared" si="44"/>
        <v>0.99491999607342696</v>
      </c>
    </row>
    <row r="876" spans="1:10" s="78" customFormat="1" ht="16.5" x14ac:dyDescent="0.2">
      <c r="A876" s="84"/>
      <c r="B876" s="84"/>
      <c r="C876" s="84"/>
      <c r="D876" s="84"/>
      <c r="E876" s="85" t="s">
        <v>197</v>
      </c>
      <c r="F876" s="138">
        <f>SUM(F878:F881)</f>
        <v>41350717.5</v>
      </c>
      <c r="G876" s="139">
        <f>SUM(G878:G881)</f>
        <v>61708055.400000006</v>
      </c>
      <c r="H876" s="139">
        <f>SUM(H878:H881)</f>
        <v>60495450.099999994</v>
      </c>
      <c r="I876" s="140">
        <f t="shared" si="44"/>
        <v>0.98034931919115353</v>
      </c>
    </row>
    <row r="877" spans="1:10" s="50" customFormat="1" x14ac:dyDescent="0.2">
      <c r="A877" s="11"/>
      <c r="B877" s="11"/>
      <c r="C877" s="11"/>
      <c r="D877" s="11"/>
      <c r="E877" s="14" t="s">
        <v>95</v>
      </c>
      <c r="F877" s="113"/>
      <c r="G877" s="114"/>
      <c r="H877" s="114"/>
      <c r="I877" s="112" t="str">
        <f t="shared" si="44"/>
        <v xml:space="preserve">       </v>
      </c>
    </row>
    <row r="878" spans="1:10" s="46" customFormat="1" ht="21.75" customHeight="1" x14ac:dyDescent="0.2">
      <c r="A878" s="13"/>
      <c r="B878" s="13"/>
      <c r="C878" s="13"/>
      <c r="D878" s="13"/>
      <c r="E878" s="61" t="s">
        <v>61</v>
      </c>
      <c r="F878" s="108">
        <f>SUM(F12,F107,F246,F343,F453,F528,F544,F636,F648,F708,F741,F760,F794,F830,F854,F867)</f>
        <v>25529944.300000001</v>
      </c>
      <c r="G878" s="108">
        <f>SUM(G12,G107,G246,G343,G453,G528,G544,G636,G648,G708,G741,G760,G794,G830,G854,G867)</f>
        <v>32482653.700000003</v>
      </c>
      <c r="H878" s="108">
        <f>SUM(H12,H107,H246,H343,H453,H528,H544,H636,H648,H708,H741,H760,H794,H830,H854,H867)</f>
        <v>32365138.459999997</v>
      </c>
      <c r="I878" s="112">
        <f t="shared" si="44"/>
        <v>0.99638221553308604</v>
      </c>
    </row>
    <row r="879" spans="1:10" s="46" customFormat="1" ht="30.75" customHeight="1" x14ac:dyDescent="0.2">
      <c r="A879" s="13"/>
      <c r="B879" s="13"/>
      <c r="C879" s="13"/>
      <c r="D879" s="13"/>
      <c r="E879" s="15" t="s">
        <v>62</v>
      </c>
      <c r="F879" s="108">
        <f>SUM(F13,F25,F35,F45,F55,F87,F151,F163,F247,F283,F344,F452,F507,F526,F543,F623,F635,F647,F709,F740,F759,F793,F811,F829,F852,F865)</f>
        <v>10326536.600000001</v>
      </c>
      <c r="G879" s="108">
        <f>SUM(G13,G25,G35,G45,G55,G87,G151,G163,G247,G283,G344,G452,G507,G526,G543,G623,G635,G647,G709,G740,G759,G793,G811,G829,G852,G865)</f>
        <v>13963613.000000002</v>
      </c>
      <c r="H879" s="108">
        <f>SUM(H13,H25,H35,H45,H55,H87,H151,H163,H247,H283,H344,H452,H507,H526,H543,H623,H635,H647,H709,H740,H759,H793,H811,H829,H852,H865)</f>
        <v>13403680.539999997</v>
      </c>
      <c r="I879" s="112">
        <f t="shared" si="44"/>
        <v>0.95990060308889935</v>
      </c>
      <c r="J879" s="79"/>
    </row>
    <row r="880" spans="1:10" s="46" customFormat="1" ht="28.5" x14ac:dyDescent="0.2">
      <c r="A880" s="13"/>
      <c r="B880" s="13"/>
      <c r="C880" s="13"/>
      <c r="D880" s="13"/>
      <c r="E880" s="15" t="s">
        <v>72</v>
      </c>
      <c r="F880" s="108">
        <f>SUM(F14,F26,F36,F46,F56,F88,F123,F145,F161,F284,F345,F454,F487,F506,F527,F541,F624,F637,F649,F710,F742,F761,F795,F812,F831,F853,F866)</f>
        <v>760250.8</v>
      </c>
      <c r="G880" s="108">
        <f>SUM(G14,G26,G36,G46,G56,G88,G123,G161,G284,G345,G454,G487,G506,G527,G541,G624,G637,G649,G710,G742,G761,G795,G812,G831,G853,G866)</f>
        <v>1143509</v>
      </c>
      <c r="H880" s="108">
        <f>SUM(H14,H26,H36,H46,H56,H88,H123,H161,H284,H345,H454,H487,H506,H527,H541,H624,H637,H649,H710,H742,H761,H795,H812,H831,H853,H866)</f>
        <v>1037616.0399999999</v>
      </c>
      <c r="I880" s="112">
        <f t="shared" si="44"/>
        <v>0.90739647873344231</v>
      </c>
    </row>
    <row r="881" spans="1:9" s="46" customFormat="1" ht="21.75" customHeight="1" x14ac:dyDescent="0.2">
      <c r="A881" s="13"/>
      <c r="B881" s="13"/>
      <c r="C881" s="13"/>
      <c r="D881" s="13"/>
      <c r="E881" s="104" t="s">
        <v>34</v>
      </c>
      <c r="F881" s="108">
        <f>SUM(F15,F27,F37,F47,F57,F64,F71,F78,F89,F106,F122,F136,F150,F162,F248,F278,F346,F451,F468,F473,F482,F488,F520,F525,F542,F606)+SUM(F610,F615,F622,F638,F650,F711,F739,F762,F796,F813,F832,F855,F864)</f>
        <v>4733985.8000000007</v>
      </c>
      <c r="G881" s="108">
        <f>SUM(G15,G27,G37,G47,G57,G64,G71,G78,G89,G106,G122,G136,G150,G162,G248,G278,G346,G451,G468,G473,G482,G488,G520,G525,G542,G606)+SUM(G610,G615,G622,G638,G650,G711,G739,G762,G796,G813,G832,G855,G864)+G145</f>
        <v>14118279.699999999</v>
      </c>
      <c r="H881" s="108">
        <f>SUM(H15,H27,H37,H47,H57,H64,H71,H78,H89,H106,H122,H136,H150,H162,H248,H278,H346,H451,H468,H473,H482,H488,H520,H525,H542,H606)+SUM(H610,H615,H622,H638,H650,H711,H739,H762,H796,H813,H832,H855,H864)+H145</f>
        <v>13689015.060000001</v>
      </c>
      <c r="I881" s="112">
        <f t="shared" si="44"/>
        <v>0.96959511717280977</v>
      </c>
    </row>
    <row r="882" spans="1:9" s="46" customFormat="1" x14ac:dyDescent="0.2">
      <c r="A882" s="26"/>
      <c r="B882" s="26"/>
      <c r="C882" s="26"/>
      <c r="D882" s="26"/>
      <c r="E882" s="62"/>
      <c r="F882" s="99"/>
      <c r="G882" s="95"/>
      <c r="H882" s="95"/>
      <c r="I882" s="27"/>
    </row>
    <row r="883" spans="1:9" s="29" customFormat="1" ht="20.25" customHeight="1" x14ac:dyDescent="0.25">
      <c r="A883" s="28" t="s">
        <v>156</v>
      </c>
      <c r="B883" s="144" t="s">
        <v>400</v>
      </c>
      <c r="C883" s="144"/>
      <c r="D883" s="144"/>
      <c r="E883" s="144"/>
      <c r="F883" s="144"/>
      <c r="G883" s="144"/>
      <c r="H883" s="144"/>
      <c r="I883" s="144"/>
    </row>
    <row r="884" spans="1:9" s="29" customFormat="1" ht="17.25" customHeight="1" x14ac:dyDescent="0.25">
      <c r="A884" s="28" t="s">
        <v>157</v>
      </c>
      <c r="B884" s="144" t="s">
        <v>191</v>
      </c>
      <c r="C884" s="144"/>
      <c r="D884" s="144"/>
      <c r="E884" s="144"/>
      <c r="F884" s="144"/>
      <c r="G884" s="144"/>
      <c r="H884" s="144"/>
      <c r="I884" s="144"/>
    </row>
    <row r="885" spans="1:9" s="29" customFormat="1" ht="33.75" customHeight="1" x14ac:dyDescent="0.25">
      <c r="A885" s="28"/>
      <c r="B885" s="144" t="s">
        <v>159</v>
      </c>
      <c r="C885" s="144"/>
      <c r="D885" s="144"/>
      <c r="E885" s="144"/>
      <c r="F885" s="144"/>
      <c r="G885" s="144"/>
      <c r="H885" s="144"/>
      <c r="I885" s="144"/>
    </row>
    <row r="886" spans="1:9" s="29" customFormat="1" ht="16.5" customHeight="1" x14ac:dyDescent="0.25">
      <c r="A886" s="28"/>
      <c r="B886" s="145" t="s">
        <v>160</v>
      </c>
      <c r="C886" s="145"/>
      <c r="D886" s="145"/>
      <c r="E886" s="145"/>
      <c r="F886" s="145"/>
      <c r="G886" s="145"/>
      <c r="H886" s="145"/>
      <c r="I886" s="145"/>
    </row>
    <row r="887" spans="1:9" s="46" customFormat="1" x14ac:dyDescent="0.2">
      <c r="A887" s="26"/>
      <c r="B887" s="26"/>
      <c r="C887" s="26"/>
      <c r="D887" s="26"/>
      <c r="E887" s="62"/>
      <c r="F887" s="99"/>
      <c r="G887" s="95"/>
      <c r="H887" s="95"/>
      <c r="I887" s="27"/>
    </row>
    <row r="888" spans="1:9" s="47" customFormat="1" x14ac:dyDescent="0.25">
      <c r="A888" s="141"/>
      <c r="B888" s="141"/>
      <c r="C888" s="141"/>
      <c r="D888" s="141"/>
      <c r="E888" s="141"/>
      <c r="F888" s="96"/>
      <c r="G888" s="86"/>
      <c r="H888" s="96"/>
      <c r="I888" s="31"/>
    </row>
    <row r="889" spans="1:9" s="47" customFormat="1" x14ac:dyDescent="0.25">
      <c r="A889" s="141"/>
      <c r="B889" s="141"/>
      <c r="C889" s="141"/>
      <c r="D889" s="141"/>
      <c r="E889" s="141"/>
      <c r="F889" s="96"/>
      <c r="G889" s="86"/>
      <c r="H889" s="96"/>
      <c r="I889" s="31"/>
    </row>
    <row r="890" spans="1:9" s="47" customFormat="1" x14ac:dyDescent="0.2">
      <c r="A890" s="1"/>
      <c r="B890" s="1"/>
      <c r="C890" s="1"/>
      <c r="D890" s="1"/>
      <c r="E890" s="30"/>
      <c r="F890" s="96"/>
      <c r="G890" s="86"/>
      <c r="H890" s="96"/>
      <c r="I890" s="31"/>
    </row>
    <row r="891" spans="1:9" s="47" customFormat="1" x14ac:dyDescent="0.2">
      <c r="A891" s="1"/>
      <c r="B891" s="1"/>
      <c r="C891" s="1"/>
      <c r="D891" s="1"/>
      <c r="E891" s="30"/>
      <c r="F891" s="96"/>
      <c r="G891" s="86"/>
      <c r="H891" s="96"/>
      <c r="I891" s="31"/>
    </row>
    <row r="892" spans="1:9" s="47" customFormat="1" x14ac:dyDescent="0.2">
      <c r="A892" s="1"/>
      <c r="B892" s="1"/>
      <c r="C892" s="1"/>
      <c r="D892" s="1"/>
      <c r="E892" s="30"/>
      <c r="F892" s="96"/>
      <c r="G892" s="86"/>
      <c r="H892" s="96"/>
      <c r="I892" s="31"/>
    </row>
    <row r="893" spans="1:9" s="47" customFormat="1" x14ac:dyDescent="0.2">
      <c r="A893" s="1"/>
      <c r="B893" s="1"/>
      <c r="C893" s="1"/>
      <c r="D893" s="1"/>
      <c r="E893" s="30"/>
      <c r="F893" s="96"/>
      <c r="G893" s="86"/>
      <c r="H893" s="96"/>
      <c r="I893" s="31"/>
    </row>
    <row r="894" spans="1:9" s="47" customFormat="1" x14ac:dyDescent="0.2">
      <c r="A894" s="1"/>
      <c r="B894" s="1"/>
      <c r="C894" s="1"/>
      <c r="D894" s="1"/>
      <c r="E894" s="30"/>
      <c r="F894" s="96"/>
      <c r="G894" s="86"/>
      <c r="H894" s="96"/>
      <c r="I894" s="31"/>
    </row>
    <row r="895" spans="1:9" s="47" customFormat="1" x14ac:dyDescent="0.2">
      <c r="A895" s="1"/>
      <c r="B895" s="1"/>
      <c r="C895" s="1"/>
      <c r="D895" s="1"/>
      <c r="E895" s="30"/>
      <c r="F895" s="96"/>
      <c r="G895" s="86"/>
      <c r="H895" s="96"/>
      <c r="I895" s="31"/>
    </row>
    <row r="896" spans="1:9" s="47" customFormat="1" x14ac:dyDescent="0.2">
      <c r="A896" s="1"/>
      <c r="B896" s="1"/>
      <c r="C896" s="1"/>
      <c r="D896" s="1"/>
      <c r="E896" s="30"/>
      <c r="F896" s="96"/>
      <c r="G896" s="86"/>
      <c r="H896" s="96"/>
      <c r="I896" s="31"/>
    </row>
    <row r="897" spans="1:9" s="47" customFormat="1" x14ac:dyDescent="0.2">
      <c r="A897" s="1"/>
      <c r="B897" s="1"/>
      <c r="C897" s="1"/>
      <c r="D897" s="1"/>
      <c r="E897" s="30"/>
      <c r="F897" s="96"/>
      <c r="G897" s="86"/>
      <c r="H897" s="96"/>
      <c r="I897" s="31"/>
    </row>
    <row r="898" spans="1:9" s="47" customFormat="1" x14ac:dyDescent="0.2">
      <c r="A898" s="1"/>
      <c r="B898" s="1"/>
      <c r="C898" s="1"/>
      <c r="D898" s="1"/>
      <c r="E898" s="30"/>
      <c r="F898" s="96"/>
      <c r="G898" s="86"/>
      <c r="H898" s="96"/>
      <c r="I898" s="31"/>
    </row>
    <row r="899" spans="1:9" s="47" customFormat="1" x14ac:dyDescent="0.2">
      <c r="A899" s="1"/>
      <c r="B899" s="1"/>
      <c r="C899" s="1"/>
      <c r="D899" s="1"/>
      <c r="E899" s="30"/>
      <c r="F899" s="96"/>
      <c r="G899" s="86"/>
      <c r="H899" s="96"/>
      <c r="I899" s="31"/>
    </row>
    <row r="900" spans="1:9" s="47" customFormat="1" x14ac:dyDescent="0.2">
      <c r="A900" s="1"/>
      <c r="B900" s="1"/>
      <c r="C900" s="1"/>
      <c r="D900" s="1"/>
      <c r="E900" s="30"/>
      <c r="F900" s="96"/>
      <c r="G900" s="86"/>
      <c r="H900" s="96"/>
      <c r="I900" s="31"/>
    </row>
    <row r="901" spans="1:9" s="47" customFormat="1" x14ac:dyDescent="0.2">
      <c r="A901" s="1"/>
      <c r="B901" s="1"/>
      <c r="C901" s="1"/>
      <c r="D901" s="1"/>
      <c r="E901" s="30"/>
      <c r="F901" s="96"/>
      <c r="G901" s="86"/>
      <c r="H901" s="96"/>
      <c r="I901" s="31"/>
    </row>
    <row r="902" spans="1:9" s="47" customFormat="1" x14ac:dyDescent="0.2">
      <c r="A902" s="1"/>
      <c r="B902" s="1"/>
      <c r="C902" s="1"/>
      <c r="D902" s="1"/>
      <c r="E902" s="30"/>
      <c r="F902" s="96"/>
      <c r="G902" s="86"/>
      <c r="H902" s="96"/>
      <c r="I902" s="31"/>
    </row>
    <row r="903" spans="1:9" s="47" customFormat="1" x14ac:dyDescent="0.2">
      <c r="A903" s="1"/>
      <c r="B903" s="1"/>
      <c r="C903" s="1"/>
      <c r="D903" s="1"/>
      <c r="E903" s="30"/>
      <c r="F903" s="96"/>
      <c r="G903" s="86"/>
      <c r="H903" s="96"/>
      <c r="I903" s="31"/>
    </row>
    <row r="904" spans="1:9" s="47" customFormat="1" x14ac:dyDescent="0.2">
      <c r="A904" s="1"/>
      <c r="B904" s="1"/>
      <c r="C904" s="1"/>
      <c r="D904" s="1"/>
      <c r="E904" s="30"/>
      <c r="F904" s="96"/>
      <c r="G904" s="86"/>
      <c r="H904" s="96"/>
      <c r="I904" s="31"/>
    </row>
    <row r="905" spans="1:9" s="47" customFormat="1" x14ac:dyDescent="0.2">
      <c r="A905" s="1"/>
      <c r="B905" s="1"/>
      <c r="C905" s="1"/>
      <c r="D905" s="1"/>
      <c r="E905" s="30"/>
      <c r="F905" s="96"/>
      <c r="G905" s="86"/>
      <c r="H905" s="96"/>
      <c r="I905" s="31"/>
    </row>
    <row r="906" spans="1:9" s="47" customFormat="1" x14ac:dyDescent="0.2">
      <c r="A906" s="1"/>
      <c r="B906" s="1"/>
      <c r="C906" s="1"/>
      <c r="D906" s="1"/>
      <c r="E906" s="30"/>
      <c r="F906" s="96"/>
      <c r="G906" s="86"/>
      <c r="H906" s="96"/>
      <c r="I906" s="31"/>
    </row>
    <row r="907" spans="1:9" s="47" customFormat="1" x14ac:dyDescent="0.2">
      <c r="A907" s="1"/>
      <c r="B907" s="1"/>
      <c r="C907" s="1"/>
      <c r="D907" s="1"/>
      <c r="E907" s="30"/>
      <c r="F907" s="96"/>
      <c r="G907" s="86"/>
      <c r="H907" s="96"/>
      <c r="I907" s="31"/>
    </row>
    <row r="908" spans="1:9" s="47" customFormat="1" x14ac:dyDescent="0.2">
      <c r="A908" s="1"/>
      <c r="B908" s="1"/>
      <c r="C908" s="1"/>
      <c r="D908" s="1"/>
      <c r="E908" s="30"/>
      <c r="F908" s="96"/>
      <c r="G908" s="86"/>
      <c r="H908" s="96"/>
      <c r="I908" s="31"/>
    </row>
    <row r="909" spans="1:9" s="47" customFormat="1" x14ac:dyDescent="0.2">
      <c r="A909" s="1"/>
      <c r="B909" s="1"/>
      <c r="C909" s="1"/>
      <c r="D909" s="1"/>
      <c r="E909" s="30"/>
      <c r="F909" s="96"/>
      <c r="G909" s="86"/>
      <c r="H909" s="96"/>
      <c r="I909" s="31"/>
    </row>
    <row r="910" spans="1:9" s="47" customFormat="1" x14ac:dyDescent="0.2">
      <c r="A910" s="1"/>
      <c r="B910" s="1"/>
      <c r="C910" s="1"/>
      <c r="D910" s="1"/>
      <c r="E910" s="30"/>
      <c r="F910" s="96"/>
      <c r="G910" s="86"/>
      <c r="H910" s="96"/>
      <c r="I910" s="31"/>
    </row>
    <row r="911" spans="1:9" s="47" customFormat="1" x14ac:dyDescent="0.2">
      <c r="A911" s="1"/>
      <c r="B911" s="1"/>
      <c r="C911" s="1"/>
      <c r="D911" s="1"/>
      <c r="E911" s="30"/>
      <c r="F911" s="96"/>
      <c r="G911" s="86"/>
      <c r="H911" s="96"/>
      <c r="I911" s="31"/>
    </row>
    <row r="912" spans="1:9" s="47" customFormat="1" x14ac:dyDescent="0.2">
      <c r="A912" s="1"/>
      <c r="B912" s="1"/>
      <c r="C912" s="1"/>
      <c r="D912" s="1"/>
      <c r="E912" s="30"/>
      <c r="F912" s="96"/>
      <c r="G912" s="86"/>
      <c r="H912" s="96"/>
      <c r="I912" s="31"/>
    </row>
    <row r="913" spans="1:9" s="47" customFormat="1" x14ac:dyDescent="0.2">
      <c r="A913" s="1"/>
      <c r="B913" s="1"/>
      <c r="C913" s="1"/>
      <c r="D913" s="1"/>
      <c r="E913" s="30"/>
      <c r="F913" s="96"/>
      <c r="G913" s="86"/>
      <c r="H913" s="96"/>
      <c r="I913" s="31"/>
    </row>
    <row r="914" spans="1:9" s="47" customFormat="1" x14ac:dyDescent="0.2">
      <c r="A914" s="1"/>
      <c r="B914" s="1"/>
      <c r="C914" s="1"/>
      <c r="D914" s="1"/>
      <c r="E914" s="30"/>
      <c r="F914" s="96"/>
      <c r="G914" s="86"/>
      <c r="H914" s="96"/>
      <c r="I914" s="31"/>
    </row>
    <row r="915" spans="1:9" s="47" customFormat="1" x14ac:dyDescent="0.2">
      <c r="A915" s="1"/>
      <c r="B915" s="1"/>
      <c r="C915" s="1"/>
      <c r="D915" s="1"/>
      <c r="E915" s="30"/>
      <c r="F915" s="96"/>
      <c r="G915" s="86"/>
      <c r="H915" s="96"/>
      <c r="I915" s="31"/>
    </row>
    <row r="916" spans="1:9" s="47" customFormat="1" x14ac:dyDescent="0.2">
      <c r="A916" s="1"/>
      <c r="B916" s="1"/>
      <c r="C916" s="1"/>
      <c r="D916" s="1"/>
      <c r="E916" s="30"/>
      <c r="F916" s="96"/>
      <c r="G916" s="86"/>
      <c r="H916" s="96"/>
      <c r="I916" s="31"/>
    </row>
    <row r="917" spans="1:9" s="47" customFormat="1" x14ac:dyDescent="0.2">
      <c r="A917" s="1"/>
      <c r="B917" s="1"/>
      <c r="C917" s="1"/>
      <c r="D917" s="1"/>
      <c r="E917" s="30"/>
      <c r="F917" s="96"/>
      <c r="G917" s="86"/>
      <c r="H917" s="96"/>
      <c r="I917" s="31"/>
    </row>
    <row r="918" spans="1:9" s="47" customFormat="1" x14ac:dyDescent="0.2">
      <c r="A918" s="1"/>
      <c r="B918" s="1"/>
      <c r="C918" s="1"/>
      <c r="D918" s="1"/>
      <c r="E918" s="30"/>
      <c r="F918" s="96"/>
      <c r="G918" s="86"/>
      <c r="H918" s="96"/>
      <c r="I918" s="31"/>
    </row>
    <row r="919" spans="1:9" s="47" customFormat="1" x14ac:dyDescent="0.2">
      <c r="A919" s="1"/>
      <c r="B919" s="1"/>
      <c r="C919" s="1"/>
      <c r="D919" s="1"/>
      <c r="E919" s="30"/>
      <c r="F919" s="96"/>
      <c r="G919" s="86"/>
      <c r="H919" s="96"/>
      <c r="I919" s="31"/>
    </row>
    <row r="920" spans="1:9" s="47" customFormat="1" x14ac:dyDescent="0.2">
      <c r="A920" s="1"/>
      <c r="B920" s="1"/>
      <c r="C920" s="1"/>
      <c r="D920" s="1"/>
      <c r="E920" s="30"/>
      <c r="F920" s="96"/>
      <c r="G920" s="86"/>
      <c r="H920" s="96"/>
      <c r="I920" s="31"/>
    </row>
    <row r="921" spans="1:9" s="47" customFormat="1" x14ac:dyDescent="0.2">
      <c r="A921" s="1"/>
      <c r="B921" s="1"/>
      <c r="C921" s="1"/>
      <c r="D921" s="1"/>
      <c r="E921" s="30"/>
      <c r="F921" s="96"/>
      <c r="G921" s="86"/>
      <c r="H921" s="96"/>
      <c r="I921" s="31"/>
    </row>
    <row r="922" spans="1:9" s="47" customFormat="1" x14ac:dyDescent="0.2">
      <c r="A922" s="1"/>
      <c r="B922" s="1"/>
      <c r="C922" s="1"/>
      <c r="D922" s="1"/>
      <c r="E922" s="30"/>
      <c r="F922" s="96"/>
      <c r="G922" s="86"/>
      <c r="H922" s="96"/>
      <c r="I922" s="31"/>
    </row>
    <row r="923" spans="1:9" s="47" customFormat="1" x14ac:dyDescent="0.2">
      <c r="A923" s="1"/>
      <c r="B923" s="1"/>
      <c r="C923" s="1"/>
      <c r="D923" s="1"/>
      <c r="E923" s="30"/>
      <c r="F923" s="96"/>
      <c r="G923" s="86"/>
      <c r="H923" s="96"/>
      <c r="I923" s="31"/>
    </row>
    <row r="924" spans="1:9" s="47" customFormat="1" x14ac:dyDescent="0.2">
      <c r="A924" s="1"/>
      <c r="B924" s="1"/>
      <c r="C924" s="1"/>
      <c r="D924" s="1"/>
      <c r="E924" s="30"/>
      <c r="F924" s="96"/>
      <c r="G924" s="86"/>
      <c r="H924" s="96"/>
      <c r="I924" s="31"/>
    </row>
    <row r="925" spans="1:9" s="47" customFormat="1" x14ac:dyDescent="0.2">
      <c r="A925" s="1"/>
      <c r="B925" s="1"/>
      <c r="C925" s="1"/>
      <c r="D925" s="1"/>
      <c r="E925" s="30"/>
      <c r="F925" s="96"/>
      <c r="G925" s="86"/>
      <c r="H925" s="96"/>
      <c r="I925" s="31"/>
    </row>
    <row r="926" spans="1:9" s="47" customFormat="1" x14ac:dyDescent="0.2">
      <c r="A926" s="1"/>
      <c r="B926" s="1"/>
      <c r="C926" s="1"/>
      <c r="D926" s="1"/>
      <c r="E926" s="30"/>
      <c r="F926" s="96"/>
      <c r="G926" s="86"/>
      <c r="H926" s="96"/>
      <c r="I926" s="31"/>
    </row>
    <row r="927" spans="1:9" s="47" customFormat="1" x14ac:dyDescent="0.2">
      <c r="A927" s="1"/>
      <c r="B927" s="1"/>
      <c r="C927" s="1"/>
      <c r="D927" s="1"/>
      <c r="E927" s="30"/>
      <c r="F927" s="96"/>
      <c r="G927" s="86"/>
      <c r="H927" s="96"/>
      <c r="I927" s="31"/>
    </row>
    <row r="928" spans="1:9" s="47" customFormat="1" x14ac:dyDescent="0.2">
      <c r="A928" s="1"/>
      <c r="B928" s="1"/>
      <c r="C928" s="1"/>
      <c r="D928" s="1"/>
      <c r="E928" s="30"/>
      <c r="F928" s="96"/>
      <c r="G928" s="86"/>
      <c r="H928" s="96"/>
      <c r="I928" s="31"/>
    </row>
    <row r="929" spans="1:9" s="47" customFormat="1" x14ac:dyDescent="0.2">
      <c r="A929" s="1"/>
      <c r="B929" s="1"/>
      <c r="C929" s="1"/>
      <c r="D929" s="1"/>
      <c r="E929" s="30"/>
      <c r="F929" s="96"/>
      <c r="G929" s="86"/>
      <c r="H929" s="96"/>
      <c r="I929" s="31"/>
    </row>
    <row r="930" spans="1:9" s="47" customFormat="1" x14ac:dyDescent="0.2">
      <c r="A930" s="1"/>
      <c r="B930" s="1"/>
      <c r="C930" s="1"/>
      <c r="D930" s="1"/>
      <c r="E930" s="30"/>
      <c r="F930" s="96"/>
      <c r="G930" s="86"/>
      <c r="H930" s="96"/>
      <c r="I930" s="31"/>
    </row>
    <row r="931" spans="1:9" s="47" customFormat="1" x14ac:dyDescent="0.2">
      <c r="A931" s="1"/>
      <c r="B931" s="1"/>
      <c r="C931" s="1"/>
      <c r="D931" s="1"/>
      <c r="E931" s="30"/>
      <c r="F931" s="96"/>
      <c r="G931" s="86"/>
      <c r="H931" s="96"/>
      <c r="I931" s="31"/>
    </row>
    <row r="932" spans="1:9" s="47" customFormat="1" x14ac:dyDescent="0.2">
      <c r="A932" s="1"/>
      <c r="B932" s="1"/>
      <c r="C932" s="1"/>
      <c r="D932" s="1"/>
      <c r="E932" s="30"/>
      <c r="F932" s="96"/>
      <c r="G932" s="86"/>
      <c r="H932" s="96"/>
      <c r="I932" s="31"/>
    </row>
    <row r="933" spans="1:9" s="47" customFormat="1" x14ac:dyDescent="0.2">
      <c r="A933" s="1"/>
      <c r="B933" s="1"/>
      <c r="C933" s="1"/>
      <c r="D933" s="1"/>
      <c r="E933" s="30"/>
      <c r="F933" s="96"/>
      <c r="G933" s="86"/>
      <c r="H933" s="96"/>
      <c r="I933" s="31"/>
    </row>
    <row r="934" spans="1:9" s="47" customFormat="1" x14ac:dyDescent="0.2">
      <c r="A934" s="1"/>
      <c r="B934" s="1"/>
      <c r="C934" s="1"/>
      <c r="D934" s="1"/>
      <c r="E934" s="30"/>
      <c r="F934" s="96"/>
      <c r="G934" s="86"/>
      <c r="H934" s="96"/>
      <c r="I934" s="31"/>
    </row>
    <row r="935" spans="1:9" s="47" customFormat="1" x14ac:dyDescent="0.2">
      <c r="A935" s="1"/>
      <c r="B935" s="1"/>
      <c r="C935" s="1"/>
      <c r="D935" s="1"/>
      <c r="E935" s="30"/>
      <c r="F935" s="96"/>
      <c r="G935" s="86"/>
      <c r="H935" s="96"/>
      <c r="I935" s="31"/>
    </row>
    <row r="936" spans="1:9" s="47" customFormat="1" x14ac:dyDescent="0.2">
      <c r="A936" s="1"/>
      <c r="B936" s="1"/>
      <c r="C936" s="1"/>
      <c r="D936" s="1"/>
      <c r="E936" s="30"/>
      <c r="F936" s="96"/>
      <c r="G936" s="86"/>
      <c r="H936" s="96"/>
      <c r="I936" s="31"/>
    </row>
    <row r="937" spans="1:9" s="47" customFormat="1" x14ac:dyDescent="0.2">
      <c r="A937" s="1"/>
      <c r="B937" s="1"/>
      <c r="C937" s="1"/>
      <c r="D937" s="1"/>
      <c r="E937" s="30"/>
      <c r="F937" s="96"/>
      <c r="G937" s="86"/>
      <c r="H937" s="96"/>
      <c r="I937" s="31"/>
    </row>
    <row r="938" spans="1:9" s="47" customFormat="1" x14ac:dyDescent="0.2">
      <c r="A938" s="1"/>
      <c r="B938" s="1"/>
      <c r="C938" s="1"/>
      <c r="D938" s="1"/>
      <c r="E938" s="30"/>
      <c r="F938" s="96"/>
      <c r="G938" s="86"/>
      <c r="H938" s="96"/>
      <c r="I938" s="31"/>
    </row>
    <row r="939" spans="1:9" s="47" customFormat="1" x14ac:dyDescent="0.2">
      <c r="A939" s="1"/>
      <c r="B939" s="1"/>
      <c r="C939" s="1"/>
      <c r="D939" s="1"/>
      <c r="E939" s="30"/>
      <c r="F939" s="96"/>
      <c r="G939" s="86"/>
      <c r="H939" s="96"/>
      <c r="I939" s="31"/>
    </row>
    <row r="940" spans="1:9" s="47" customFormat="1" x14ac:dyDescent="0.2">
      <c r="A940" s="1"/>
      <c r="B940" s="1"/>
      <c r="C940" s="1"/>
      <c r="D940" s="1"/>
      <c r="E940" s="30"/>
      <c r="F940" s="96"/>
      <c r="G940" s="86"/>
      <c r="H940" s="96"/>
      <c r="I940" s="31"/>
    </row>
    <row r="941" spans="1:9" s="47" customFormat="1" x14ac:dyDescent="0.2">
      <c r="A941" s="1"/>
      <c r="B941" s="1"/>
      <c r="C941" s="1"/>
      <c r="D941" s="1"/>
      <c r="E941" s="30"/>
      <c r="F941" s="96"/>
      <c r="G941" s="86"/>
      <c r="H941" s="96"/>
      <c r="I941" s="31"/>
    </row>
    <row r="942" spans="1:9" s="47" customFormat="1" x14ac:dyDescent="0.2">
      <c r="A942" s="1"/>
      <c r="B942" s="1"/>
      <c r="C942" s="1"/>
      <c r="D942" s="1"/>
      <c r="E942" s="30"/>
      <c r="F942" s="96"/>
      <c r="G942" s="86"/>
      <c r="H942" s="96"/>
      <c r="I942" s="31"/>
    </row>
    <row r="943" spans="1:9" s="47" customFormat="1" x14ac:dyDescent="0.2">
      <c r="A943" s="1"/>
      <c r="B943" s="1"/>
      <c r="C943" s="1"/>
      <c r="D943" s="1"/>
      <c r="E943" s="30"/>
      <c r="F943" s="96"/>
      <c r="G943" s="86"/>
      <c r="H943" s="96"/>
      <c r="I943" s="31"/>
    </row>
    <row r="944" spans="1:9" s="47" customFormat="1" x14ac:dyDescent="0.2">
      <c r="A944" s="1"/>
      <c r="B944" s="1"/>
      <c r="C944" s="1"/>
      <c r="D944" s="1"/>
      <c r="E944" s="30"/>
      <c r="F944" s="96"/>
      <c r="G944" s="86"/>
      <c r="H944" s="96"/>
      <c r="I944" s="31"/>
    </row>
    <row r="945" spans="1:9" s="47" customFormat="1" x14ac:dyDescent="0.2">
      <c r="A945" s="1"/>
      <c r="B945" s="1"/>
      <c r="C945" s="1"/>
      <c r="D945" s="1"/>
      <c r="E945" s="30"/>
      <c r="F945" s="96"/>
      <c r="G945" s="86"/>
      <c r="H945" s="96"/>
      <c r="I945" s="31"/>
    </row>
    <row r="946" spans="1:9" s="47" customFormat="1" x14ac:dyDescent="0.2">
      <c r="A946" s="1"/>
      <c r="B946" s="1"/>
      <c r="C946" s="1"/>
      <c r="D946" s="1"/>
      <c r="E946" s="30"/>
      <c r="F946" s="96"/>
      <c r="G946" s="86"/>
      <c r="H946" s="96"/>
      <c r="I946" s="31"/>
    </row>
    <row r="947" spans="1:9" s="47" customFormat="1" x14ac:dyDescent="0.2">
      <c r="A947" s="1"/>
      <c r="B947" s="1"/>
      <c r="C947" s="1"/>
      <c r="D947" s="1"/>
      <c r="E947" s="30"/>
      <c r="F947" s="96"/>
      <c r="G947" s="86"/>
      <c r="H947" s="96"/>
      <c r="I947" s="31"/>
    </row>
    <row r="948" spans="1:9" s="47" customFormat="1" x14ac:dyDescent="0.2">
      <c r="A948" s="1"/>
      <c r="B948" s="1"/>
      <c r="C948" s="1"/>
      <c r="D948" s="1"/>
      <c r="E948" s="30"/>
      <c r="F948" s="96"/>
      <c r="G948" s="86"/>
      <c r="H948" s="96"/>
      <c r="I948" s="31"/>
    </row>
    <row r="949" spans="1:9" s="47" customFormat="1" x14ac:dyDescent="0.2">
      <c r="A949" s="1"/>
      <c r="B949" s="1"/>
      <c r="C949" s="1"/>
      <c r="D949" s="1"/>
      <c r="E949" s="30"/>
      <c r="F949" s="96"/>
      <c r="G949" s="86"/>
      <c r="H949" s="96"/>
      <c r="I949" s="31"/>
    </row>
    <row r="950" spans="1:9" s="47" customFormat="1" x14ac:dyDescent="0.2">
      <c r="A950" s="1"/>
      <c r="B950" s="1"/>
      <c r="C950" s="1"/>
      <c r="D950" s="1"/>
      <c r="E950" s="30"/>
      <c r="F950" s="96"/>
      <c r="G950" s="86"/>
      <c r="H950" s="96"/>
      <c r="I950" s="31"/>
    </row>
    <row r="951" spans="1:9" s="47" customFormat="1" x14ac:dyDescent="0.2">
      <c r="A951" s="1"/>
      <c r="B951" s="1"/>
      <c r="C951" s="1"/>
      <c r="D951" s="1"/>
      <c r="E951" s="30"/>
      <c r="F951" s="96"/>
      <c r="G951" s="86"/>
      <c r="H951" s="96"/>
      <c r="I951" s="31"/>
    </row>
    <row r="952" spans="1:9" s="47" customFormat="1" x14ac:dyDescent="0.2">
      <c r="A952" s="1"/>
      <c r="B952" s="1"/>
      <c r="C952" s="1"/>
      <c r="D952" s="1"/>
      <c r="E952" s="30"/>
      <c r="F952" s="96"/>
      <c r="G952" s="86"/>
      <c r="H952" s="96"/>
      <c r="I952" s="31"/>
    </row>
    <row r="953" spans="1:9" s="47" customFormat="1" x14ac:dyDescent="0.2">
      <c r="A953" s="1"/>
      <c r="B953" s="1"/>
      <c r="C953" s="1"/>
      <c r="D953" s="1"/>
      <c r="E953" s="30"/>
      <c r="F953" s="96"/>
      <c r="G953" s="86"/>
      <c r="H953" s="96"/>
      <c r="I953" s="31"/>
    </row>
    <row r="954" spans="1:9" s="47" customFormat="1" x14ac:dyDescent="0.2">
      <c r="A954" s="1"/>
      <c r="B954" s="1"/>
      <c r="C954" s="1"/>
      <c r="D954" s="1"/>
      <c r="E954" s="30"/>
      <c r="F954" s="96"/>
      <c r="G954" s="86"/>
      <c r="H954" s="96"/>
      <c r="I954" s="31"/>
    </row>
    <row r="955" spans="1:9" s="47" customFormat="1" x14ac:dyDescent="0.2">
      <c r="A955" s="1"/>
      <c r="B955" s="1"/>
      <c r="C955" s="1"/>
      <c r="D955" s="1"/>
      <c r="E955" s="30"/>
      <c r="F955" s="96"/>
      <c r="G955" s="86"/>
      <c r="H955" s="96"/>
      <c r="I955" s="31"/>
    </row>
    <row r="956" spans="1:9" s="47" customFormat="1" x14ac:dyDescent="0.2">
      <c r="A956" s="1"/>
      <c r="B956" s="1"/>
      <c r="C956" s="1"/>
      <c r="D956" s="1"/>
      <c r="E956" s="30"/>
      <c r="F956" s="96"/>
      <c r="G956" s="86"/>
      <c r="H956" s="96"/>
      <c r="I956" s="31"/>
    </row>
    <row r="957" spans="1:9" s="47" customFormat="1" x14ac:dyDescent="0.2">
      <c r="A957" s="1"/>
      <c r="B957" s="1"/>
      <c r="C957" s="1"/>
      <c r="D957" s="1"/>
      <c r="E957" s="30"/>
      <c r="F957" s="96"/>
      <c r="G957" s="86"/>
      <c r="H957" s="96"/>
      <c r="I957" s="31"/>
    </row>
    <row r="958" spans="1:9" s="47" customFormat="1" x14ac:dyDescent="0.2">
      <c r="A958" s="1"/>
      <c r="B958" s="1"/>
      <c r="C958" s="1"/>
      <c r="D958" s="1"/>
      <c r="E958" s="30"/>
      <c r="F958" s="96"/>
      <c r="G958" s="86"/>
      <c r="H958" s="96"/>
      <c r="I958" s="31"/>
    </row>
    <row r="959" spans="1:9" s="47" customFormat="1" x14ac:dyDescent="0.2">
      <c r="A959" s="1"/>
      <c r="B959" s="1"/>
      <c r="C959" s="1"/>
      <c r="D959" s="1"/>
      <c r="E959" s="30"/>
      <c r="F959" s="96"/>
      <c r="G959" s="86"/>
      <c r="H959" s="96"/>
      <c r="I959" s="31"/>
    </row>
    <row r="960" spans="1:9" s="47" customFormat="1" x14ac:dyDescent="0.2">
      <c r="A960" s="1"/>
      <c r="B960" s="1"/>
      <c r="C960" s="1"/>
      <c r="D960" s="1"/>
      <c r="E960" s="30"/>
      <c r="F960" s="96"/>
      <c r="G960" s="86"/>
      <c r="H960" s="96"/>
      <c r="I960" s="31"/>
    </row>
    <row r="961" spans="1:9" s="47" customFormat="1" x14ac:dyDescent="0.2">
      <c r="A961" s="1"/>
      <c r="B961" s="1"/>
      <c r="C961" s="1"/>
      <c r="D961" s="1"/>
      <c r="E961" s="30"/>
      <c r="F961" s="96"/>
      <c r="G961" s="86"/>
      <c r="H961" s="96"/>
      <c r="I961" s="31"/>
    </row>
    <row r="962" spans="1:9" s="47" customFormat="1" x14ac:dyDescent="0.2">
      <c r="A962" s="1"/>
      <c r="B962" s="1"/>
      <c r="C962" s="1"/>
      <c r="D962" s="1"/>
      <c r="E962" s="30"/>
      <c r="F962" s="96"/>
      <c r="G962" s="86"/>
      <c r="H962" s="96"/>
      <c r="I962" s="31"/>
    </row>
    <row r="963" spans="1:9" s="47" customFormat="1" x14ac:dyDescent="0.2">
      <c r="A963" s="1"/>
      <c r="B963" s="1"/>
      <c r="C963" s="1"/>
      <c r="D963" s="1"/>
      <c r="E963" s="30"/>
      <c r="F963" s="96"/>
      <c r="G963" s="86"/>
      <c r="H963" s="96"/>
      <c r="I963" s="31"/>
    </row>
    <row r="964" spans="1:9" s="47" customFormat="1" x14ac:dyDescent="0.2">
      <c r="A964" s="1"/>
      <c r="B964" s="1"/>
      <c r="C964" s="1"/>
      <c r="D964" s="1"/>
      <c r="E964" s="30"/>
      <c r="F964" s="96"/>
      <c r="G964" s="86"/>
      <c r="H964" s="96"/>
      <c r="I964" s="31"/>
    </row>
    <row r="965" spans="1:9" s="47" customFormat="1" x14ac:dyDescent="0.2">
      <c r="A965" s="1"/>
      <c r="B965" s="1"/>
      <c r="C965" s="1"/>
      <c r="D965" s="1"/>
      <c r="E965" s="30"/>
      <c r="F965" s="96"/>
      <c r="G965" s="86"/>
      <c r="H965" s="96"/>
      <c r="I965" s="31"/>
    </row>
    <row r="966" spans="1:9" s="47" customFormat="1" x14ac:dyDescent="0.2">
      <c r="A966" s="1"/>
      <c r="B966" s="1"/>
      <c r="C966" s="1"/>
      <c r="D966" s="1"/>
      <c r="E966" s="30"/>
      <c r="F966" s="96"/>
      <c r="G966" s="86"/>
      <c r="H966" s="96"/>
      <c r="I966" s="31"/>
    </row>
    <row r="967" spans="1:9" s="47" customFormat="1" x14ac:dyDescent="0.2">
      <c r="A967" s="1"/>
      <c r="B967" s="1"/>
      <c r="C967" s="1"/>
      <c r="D967" s="1"/>
      <c r="E967" s="30"/>
      <c r="F967" s="96"/>
      <c r="G967" s="86"/>
      <c r="H967" s="96"/>
      <c r="I967" s="31"/>
    </row>
    <row r="968" spans="1:9" s="47" customFormat="1" x14ac:dyDescent="0.2">
      <c r="A968" s="1"/>
      <c r="B968" s="1"/>
      <c r="C968" s="1"/>
      <c r="D968" s="1"/>
      <c r="E968" s="30"/>
      <c r="F968" s="96"/>
      <c r="G968" s="86"/>
      <c r="H968" s="96"/>
      <c r="I968" s="31"/>
    </row>
    <row r="969" spans="1:9" s="47" customFormat="1" x14ac:dyDescent="0.2">
      <c r="A969" s="1"/>
      <c r="B969" s="1"/>
      <c r="C969" s="1"/>
      <c r="D969" s="1"/>
      <c r="E969" s="30"/>
      <c r="F969" s="96"/>
      <c r="G969" s="86"/>
      <c r="H969" s="96"/>
      <c r="I969" s="31"/>
    </row>
    <row r="970" spans="1:9" s="47" customFormat="1" x14ac:dyDescent="0.2">
      <c r="A970" s="1"/>
      <c r="B970" s="1"/>
      <c r="C970" s="1"/>
      <c r="D970" s="1"/>
      <c r="E970" s="30"/>
      <c r="F970" s="96"/>
      <c r="G970" s="86"/>
      <c r="H970" s="96"/>
      <c r="I970" s="31"/>
    </row>
    <row r="971" spans="1:9" s="47" customFormat="1" x14ac:dyDescent="0.2">
      <c r="A971" s="1"/>
      <c r="B971" s="1"/>
      <c r="C971" s="1"/>
      <c r="D971" s="1"/>
      <c r="E971" s="30"/>
      <c r="F971" s="96"/>
      <c r="G971" s="86"/>
      <c r="H971" s="96"/>
      <c r="I971" s="31"/>
    </row>
    <row r="972" spans="1:9" s="47" customFormat="1" x14ac:dyDescent="0.2">
      <c r="A972" s="1"/>
      <c r="B972" s="1"/>
      <c r="C972" s="1"/>
      <c r="D972" s="1"/>
      <c r="E972" s="30"/>
      <c r="F972" s="96"/>
      <c r="G972" s="86"/>
      <c r="H972" s="96"/>
      <c r="I972" s="31"/>
    </row>
    <row r="973" spans="1:9" s="47" customFormat="1" x14ac:dyDescent="0.2">
      <c r="A973" s="1"/>
      <c r="B973" s="1"/>
      <c r="C973" s="1"/>
      <c r="D973" s="1"/>
      <c r="E973" s="30"/>
      <c r="F973" s="96"/>
      <c r="G973" s="86"/>
      <c r="H973" s="96"/>
      <c r="I973" s="31"/>
    </row>
    <row r="974" spans="1:9" s="47" customFormat="1" x14ac:dyDescent="0.2">
      <c r="A974" s="1"/>
      <c r="B974" s="1"/>
      <c r="C974" s="1"/>
      <c r="D974" s="1"/>
      <c r="E974" s="30"/>
      <c r="F974" s="96"/>
      <c r="G974" s="86"/>
      <c r="H974" s="96"/>
      <c r="I974" s="31"/>
    </row>
    <row r="975" spans="1:9" s="47" customFormat="1" x14ac:dyDescent="0.2">
      <c r="A975" s="1"/>
      <c r="B975" s="1"/>
      <c r="C975" s="1"/>
      <c r="D975" s="1"/>
      <c r="E975" s="30"/>
      <c r="F975" s="96"/>
      <c r="G975" s="86"/>
      <c r="H975" s="96"/>
      <c r="I975" s="31"/>
    </row>
    <row r="976" spans="1:9" s="47" customFormat="1" x14ac:dyDescent="0.2">
      <c r="A976" s="1"/>
      <c r="B976" s="1"/>
      <c r="C976" s="1"/>
      <c r="D976" s="1"/>
      <c r="E976" s="30"/>
      <c r="F976" s="96"/>
      <c r="G976" s="86"/>
      <c r="H976" s="96"/>
      <c r="I976" s="31"/>
    </row>
    <row r="977" spans="1:9" s="47" customFormat="1" x14ac:dyDescent="0.2">
      <c r="A977" s="1"/>
      <c r="B977" s="1"/>
      <c r="C977" s="1"/>
      <c r="D977" s="1"/>
      <c r="E977" s="30"/>
      <c r="F977" s="96"/>
      <c r="G977" s="86"/>
      <c r="H977" s="96"/>
      <c r="I977" s="31"/>
    </row>
    <row r="978" spans="1:9" s="47" customFormat="1" x14ac:dyDescent="0.2">
      <c r="A978" s="1"/>
      <c r="B978" s="1"/>
      <c r="C978" s="1"/>
      <c r="D978" s="1"/>
      <c r="E978" s="30"/>
      <c r="F978" s="96"/>
      <c r="G978" s="86"/>
      <c r="H978" s="96"/>
      <c r="I978" s="31"/>
    </row>
    <row r="979" spans="1:9" s="47" customFormat="1" x14ac:dyDescent="0.2">
      <c r="A979" s="1"/>
      <c r="B979" s="1"/>
      <c r="C979" s="1"/>
      <c r="D979" s="1"/>
      <c r="E979" s="30"/>
      <c r="F979" s="96"/>
      <c r="G979" s="86"/>
      <c r="H979" s="96"/>
      <c r="I979" s="31"/>
    </row>
    <row r="980" spans="1:9" s="47" customFormat="1" x14ac:dyDescent="0.2">
      <c r="A980" s="1"/>
      <c r="B980" s="1"/>
      <c r="C980" s="1"/>
      <c r="D980" s="1"/>
      <c r="E980" s="30"/>
      <c r="F980" s="96"/>
      <c r="G980" s="86"/>
      <c r="H980" s="96"/>
      <c r="I980" s="31"/>
    </row>
    <row r="981" spans="1:9" s="47" customFormat="1" x14ac:dyDescent="0.2">
      <c r="A981" s="1"/>
      <c r="B981" s="1"/>
      <c r="C981" s="1"/>
      <c r="D981" s="1"/>
      <c r="E981" s="30"/>
      <c r="F981" s="96"/>
      <c r="G981" s="86"/>
      <c r="H981" s="96"/>
      <c r="I981" s="31"/>
    </row>
    <row r="982" spans="1:9" s="47" customFormat="1" x14ac:dyDescent="0.2">
      <c r="A982" s="1"/>
      <c r="B982" s="1"/>
      <c r="C982" s="1"/>
      <c r="D982" s="1"/>
      <c r="E982" s="30"/>
      <c r="F982" s="96"/>
      <c r="G982" s="86"/>
      <c r="H982" s="96"/>
      <c r="I982" s="31"/>
    </row>
    <row r="983" spans="1:9" s="47" customFormat="1" x14ac:dyDescent="0.2">
      <c r="A983" s="1"/>
      <c r="B983" s="1"/>
      <c r="C983" s="1"/>
      <c r="D983" s="1"/>
      <c r="E983" s="30"/>
      <c r="F983" s="96"/>
      <c r="G983" s="86"/>
      <c r="H983" s="96"/>
      <c r="I983" s="31"/>
    </row>
    <row r="984" spans="1:9" s="47" customFormat="1" x14ac:dyDescent="0.2">
      <c r="A984" s="1"/>
      <c r="B984" s="1"/>
      <c r="C984" s="1"/>
      <c r="D984" s="1"/>
      <c r="E984" s="30"/>
      <c r="F984" s="96"/>
      <c r="G984" s="86"/>
      <c r="H984" s="96"/>
      <c r="I984" s="31"/>
    </row>
    <row r="985" spans="1:9" s="47" customFormat="1" x14ac:dyDescent="0.2">
      <c r="A985" s="1"/>
      <c r="B985" s="1"/>
      <c r="C985" s="1"/>
      <c r="D985" s="1"/>
      <c r="E985" s="30"/>
      <c r="F985" s="96"/>
      <c r="G985" s="86"/>
      <c r="H985" s="96"/>
      <c r="I985" s="31"/>
    </row>
    <row r="986" spans="1:9" s="47" customFormat="1" x14ac:dyDescent="0.2">
      <c r="A986" s="1"/>
      <c r="B986" s="1"/>
      <c r="C986" s="1"/>
      <c r="D986" s="1"/>
      <c r="E986" s="30"/>
      <c r="F986" s="96"/>
      <c r="G986" s="86"/>
      <c r="H986" s="96"/>
      <c r="I986" s="31"/>
    </row>
    <row r="987" spans="1:9" s="47" customFormat="1" x14ac:dyDescent="0.2">
      <c r="A987" s="1"/>
      <c r="B987" s="1"/>
      <c r="C987" s="1"/>
      <c r="D987" s="1"/>
      <c r="E987" s="30"/>
      <c r="F987" s="96"/>
      <c r="G987" s="86"/>
      <c r="H987" s="96"/>
      <c r="I987" s="31"/>
    </row>
    <row r="988" spans="1:9" s="47" customFormat="1" x14ac:dyDescent="0.2">
      <c r="A988" s="1"/>
      <c r="B988" s="1"/>
      <c r="C988" s="1"/>
      <c r="D988" s="1"/>
      <c r="E988" s="30"/>
      <c r="F988" s="96"/>
      <c r="G988" s="86"/>
      <c r="H988" s="96"/>
      <c r="I988" s="31"/>
    </row>
    <row r="989" spans="1:9" s="47" customFormat="1" x14ac:dyDescent="0.2">
      <c r="A989" s="1"/>
      <c r="B989" s="1"/>
      <c r="C989" s="1"/>
      <c r="D989" s="1"/>
      <c r="E989" s="30"/>
      <c r="F989" s="96"/>
      <c r="G989" s="86"/>
      <c r="H989" s="96"/>
      <c r="I989" s="31"/>
    </row>
    <row r="990" spans="1:9" s="47" customFormat="1" x14ac:dyDescent="0.2">
      <c r="A990" s="1"/>
      <c r="B990" s="1"/>
      <c r="C990" s="1"/>
      <c r="D990" s="1"/>
      <c r="E990" s="30"/>
      <c r="F990" s="96"/>
      <c r="G990" s="86"/>
      <c r="H990" s="96"/>
      <c r="I990" s="31"/>
    </row>
    <row r="991" spans="1:9" s="47" customFormat="1" x14ac:dyDescent="0.2">
      <c r="A991" s="1"/>
      <c r="B991" s="1"/>
      <c r="C991" s="1"/>
      <c r="D991" s="1"/>
      <c r="E991" s="30"/>
      <c r="F991" s="96"/>
      <c r="G991" s="86"/>
      <c r="H991" s="96"/>
      <c r="I991" s="31"/>
    </row>
    <row r="992" spans="1:9" s="47" customFormat="1" x14ac:dyDescent="0.2">
      <c r="A992" s="1"/>
      <c r="B992" s="1"/>
      <c r="C992" s="1"/>
      <c r="D992" s="1"/>
      <c r="E992" s="30"/>
      <c r="F992" s="96"/>
      <c r="G992" s="86"/>
      <c r="H992" s="96"/>
      <c r="I992" s="31"/>
    </row>
    <row r="993" spans="1:9" s="47" customFormat="1" x14ac:dyDescent="0.2">
      <c r="A993" s="1"/>
      <c r="B993" s="1"/>
      <c r="C993" s="1"/>
      <c r="D993" s="1"/>
      <c r="E993" s="30"/>
      <c r="F993" s="96"/>
      <c r="G993" s="86"/>
      <c r="H993" s="96"/>
      <c r="I993" s="31"/>
    </row>
    <row r="994" spans="1:9" s="47" customFormat="1" x14ac:dyDescent="0.2">
      <c r="A994" s="1"/>
      <c r="B994" s="1"/>
      <c r="C994" s="1"/>
      <c r="D994" s="1"/>
      <c r="E994" s="30"/>
      <c r="F994" s="96"/>
      <c r="G994" s="86"/>
      <c r="H994" s="96"/>
      <c r="I994" s="31"/>
    </row>
    <row r="995" spans="1:9" s="47" customFormat="1" x14ac:dyDescent="0.2">
      <c r="A995" s="1"/>
      <c r="B995" s="1"/>
      <c r="C995" s="1"/>
      <c r="D995" s="1"/>
      <c r="E995" s="30"/>
      <c r="F995" s="96"/>
      <c r="G995" s="86"/>
      <c r="H995" s="96"/>
      <c r="I995" s="31"/>
    </row>
    <row r="996" spans="1:9" s="47" customFormat="1" x14ac:dyDescent="0.2">
      <c r="A996" s="1"/>
      <c r="B996" s="1"/>
      <c r="C996" s="1"/>
      <c r="D996" s="1"/>
      <c r="E996" s="30"/>
      <c r="F996" s="96"/>
      <c r="G996" s="86"/>
      <c r="H996" s="96"/>
      <c r="I996" s="31"/>
    </row>
    <row r="997" spans="1:9" s="47" customFormat="1" x14ac:dyDescent="0.2">
      <c r="A997" s="1"/>
      <c r="B997" s="1"/>
      <c r="C997" s="1"/>
      <c r="D997" s="1"/>
      <c r="E997" s="30"/>
      <c r="F997" s="96"/>
      <c r="G997" s="86"/>
      <c r="H997" s="96"/>
      <c r="I997" s="31"/>
    </row>
    <row r="998" spans="1:9" s="47" customFormat="1" x14ac:dyDescent="0.2">
      <c r="A998" s="1"/>
      <c r="B998" s="1"/>
      <c r="C998" s="1"/>
      <c r="D998" s="1"/>
      <c r="E998" s="30"/>
      <c r="F998" s="96"/>
      <c r="G998" s="86"/>
      <c r="H998" s="96"/>
      <c r="I998" s="31"/>
    </row>
    <row r="999" spans="1:9" s="47" customFormat="1" x14ac:dyDescent="0.2">
      <c r="A999" s="1"/>
      <c r="B999" s="1"/>
      <c r="C999" s="1"/>
      <c r="D999" s="1"/>
      <c r="E999" s="30"/>
      <c r="F999" s="96"/>
      <c r="G999" s="86"/>
      <c r="H999" s="96"/>
      <c r="I999" s="31"/>
    </row>
  </sheetData>
  <mergeCells count="10">
    <mergeCell ref="A888:E888"/>
    <mergeCell ref="A889:E889"/>
    <mergeCell ref="H1:I1"/>
    <mergeCell ref="H2:I2"/>
    <mergeCell ref="B885:I885"/>
    <mergeCell ref="B886:I886"/>
    <mergeCell ref="A3:I3"/>
    <mergeCell ref="A4:I4"/>
    <mergeCell ref="B883:I883"/>
    <mergeCell ref="B884:I884"/>
  </mergeCells>
  <phoneticPr fontId="0" type="noConversion"/>
  <printOptions horizontalCentered="1"/>
  <pageMargins left="0.17" right="0.16" top="0.31" bottom="0.38" header="0.27" footer="0.17"/>
  <pageSetup paperSize="9" scale="95" firstPageNumber="1071" orientation="landscape" useFirstPageNumber="1" r:id="rId1"/>
  <headerFooter alignWithMargins="0">
    <oddFooter xml:space="preserve">&amp;L&amp;8Ð³Û³ëï³ÝÇ Ð³Ýñ³å»ïáõÃÛ³Ý ýÇÝ³ÝëÝ»ñÇ Ý³Ë³ñ³ñáõÃÛáõÝ&amp;R&amp;8&amp;F  &amp;P ¾ç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ax. 13</vt:lpstr>
      <vt:lpstr>' ax. 13'!Print_Area</vt:lpstr>
      <vt:lpstr>' ax. 13'!Print_Titles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A.Sargsyan</dc:creator>
  <cp:lastModifiedBy>Kristina Gevorgyan</cp:lastModifiedBy>
  <cp:lastPrinted>2016-04-25T06:10:58Z</cp:lastPrinted>
  <dcterms:created xsi:type="dcterms:W3CDTF">2012-04-05T10:51:59Z</dcterms:created>
  <dcterms:modified xsi:type="dcterms:W3CDTF">2016-06-22T11:49:37Z</dcterms:modified>
</cp:coreProperties>
</file>