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20940" windowHeight="9600"/>
  </bookViews>
  <sheets>
    <sheet name=" ax. 13" sheetId="1" r:id="rId1"/>
  </sheets>
  <definedNames>
    <definedName name="_xlnm._FilterDatabase" localSheetId="0" hidden="1">' ax. 13'!#REF!</definedName>
    <definedName name="_xlnm.Print_Area" localSheetId="0">' ax. 13'!$A$1:$I$1326</definedName>
    <definedName name="_xlnm.Print_Titles" localSheetId="0">' ax. 13'!$8:$8</definedName>
  </definedNames>
  <calcPr calcId="145621" fullCalcOnLoad="1"/>
</workbook>
</file>

<file path=xl/calcChain.xml><?xml version="1.0" encoding="utf-8"?>
<calcChain xmlns="http://schemas.openxmlformats.org/spreadsheetml/2006/main">
  <c r="G484" i="1" l="1"/>
  <c r="G483" i="1"/>
  <c r="H484" i="1"/>
  <c r="H483" i="1" s="1"/>
  <c r="F484" i="1"/>
  <c r="F483" i="1"/>
  <c r="I485" i="1"/>
  <c r="F287" i="1"/>
  <c r="H12" i="1"/>
  <c r="I12" i="1" s="1"/>
  <c r="H13" i="1"/>
  <c r="H11" i="1" s="1"/>
  <c r="I11" i="1" s="1"/>
  <c r="H14" i="1"/>
  <c r="H15" i="1"/>
  <c r="G12" i="1"/>
  <c r="G13" i="1"/>
  <c r="G14" i="1"/>
  <c r="G15" i="1"/>
  <c r="I15" i="1" s="1"/>
  <c r="G11" i="1"/>
  <c r="I14" i="1"/>
  <c r="I16" i="1"/>
  <c r="H17" i="1"/>
  <c r="I17" i="1" s="1"/>
  <c r="G17" i="1"/>
  <c r="I18" i="1"/>
  <c r="I19" i="1"/>
  <c r="H20" i="1"/>
  <c r="G20" i="1"/>
  <c r="I20" i="1"/>
  <c r="I21" i="1"/>
  <c r="H22" i="1"/>
  <c r="G22" i="1"/>
  <c r="I22" i="1"/>
  <c r="I23" i="1"/>
  <c r="H25" i="1"/>
  <c r="H24" i="1" s="1"/>
  <c r="I24" i="1" s="1"/>
  <c r="H26" i="1"/>
  <c r="H27" i="1"/>
  <c r="I27" i="1" s="1"/>
  <c r="G25" i="1"/>
  <c r="G24" i="1" s="1"/>
  <c r="G26" i="1"/>
  <c r="G27" i="1"/>
  <c r="I26" i="1"/>
  <c r="I28" i="1"/>
  <c r="H29" i="1"/>
  <c r="G29" i="1"/>
  <c r="I29" i="1" s="1"/>
  <c r="I30" i="1"/>
  <c r="I31" i="1"/>
  <c r="H32" i="1"/>
  <c r="I32" i="1" s="1"/>
  <c r="G32" i="1"/>
  <c r="I33" i="1"/>
  <c r="H35" i="1"/>
  <c r="I35" i="1" s="1"/>
  <c r="H36" i="1"/>
  <c r="H37" i="1"/>
  <c r="I37" i="1" s="1"/>
  <c r="G35" i="1"/>
  <c r="G34" i="1" s="1"/>
  <c r="G36" i="1"/>
  <c r="G37" i="1"/>
  <c r="I36" i="1"/>
  <c r="H39" i="1"/>
  <c r="G39" i="1"/>
  <c r="I39" i="1"/>
  <c r="I40" i="1"/>
  <c r="I41" i="1"/>
  <c r="H42" i="1"/>
  <c r="I42" i="1" s="1"/>
  <c r="G42" i="1"/>
  <c r="I43" i="1"/>
  <c r="H44" i="1"/>
  <c r="I44" i="1" s="1"/>
  <c r="G44" i="1"/>
  <c r="I45" i="1"/>
  <c r="H47" i="1"/>
  <c r="H46" i="1"/>
  <c r="I46" i="1" s="1"/>
  <c r="G47" i="1"/>
  <c r="G46" i="1"/>
  <c r="I47" i="1"/>
  <c r="I48" i="1"/>
  <c r="H49" i="1"/>
  <c r="I49" i="1" s="1"/>
  <c r="G49" i="1"/>
  <c r="I50" i="1"/>
  <c r="H56" i="1"/>
  <c r="H51" i="1" s="1"/>
  <c r="I51" i="1" s="1"/>
  <c r="G56" i="1"/>
  <c r="G51" i="1" s="1"/>
  <c r="H52" i="1"/>
  <c r="I52" i="1" s="1"/>
  <c r="G52" i="1"/>
  <c r="H53" i="1"/>
  <c r="I53" i="1" s="1"/>
  <c r="G53" i="1"/>
  <c r="H54" i="1"/>
  <c r="G54" i="1"/>
  <c r="I54" i="1"/>
  <c r="I55" i="1"/>
  <c r="I56" i="1"/>
  <c r="I57" i="1"/>
  <c r="I58" i="1"/>
  <c r="I59" i="1"/>
  <c r="H63" i="1"/>
  <c r="H65" i="1"/>
  <c r="H60" i="1"/>
  <c r="G63" i="1"/>
  <c r="G60" i="1" s="1"/>
  <c r="I60" i="1" s="1"/>
  <c r="G65" i="1"/>
  <c r="H61" i="1"/>
  <c r="I61" i="1" s="1"/>
  <c r="G61" i="1"/>
  <c r="I62" i="1"/>
  <c r="I63" i="1"/>
  <c r="I64" i="1"/>
  <c r="I65" i="1"/>
  <c r="I66" i="1"/>
  <c r="H70" i="1"/>
  <c r="H67" i="1" s="1"/>
  <c r="I67" i="1" s="1"/>
  <c r="G70" i="1"/>
  <c r="G67" i="1"/>
  <c r="H68" i="1"/>
  <c r="G68" i="1"/>
  <c r="I68" i="1"/>
  <c r="I69" i="1"/>
  <c r="I71" i="1"/>
  <c r="H78" i="1"/>
  <c r="H72" i="1" s="1"/>
  <c r="I72" i="1" s="1"/>
  <c r="H80" i="1"/>
  <c r="H82" i="1"/>
  <c r="H84" i="1"/>
  <c r="H86" i="1"/>
  <c r="H91" i="1"/>
  <c r="G78" i="1"/>
  <c r="G80" i="1"/>
  <c r="I80" i="1" s="1"/>
  <c r="G82" i="1"/>
  <c r="G84" i="1"/>
  <c r="G86" i="1"/>
  <c r="G91" i="1"/>
  <c r="G72" i="1"/>
  <c r="H73" i="1"/>
  <c r="G73" i="1"/>
  <c r="I73" i="1"/>
  <c r="H74" i="1"/>
  <c r="G74" i="1"/>
  <c r="I74" i="1"/>
  <c r="H75" i="1"/>
  <c r="I75" i="1" s="1"/>
  <c r="G75" i="1"/>
  <c r="H76" i="1"/>
  <c r="I76" i="1" s="1"/>
  <c r="G76" i="1"/>
  <c r="I77" i="1"/>
  <c r="I78" i="1"/>
  <c r="I79" i="1"/>
  <c r="I81" i="1"/>
  <c r="I82" i="1"/>
  <c r="I83" i="1"/>
  <c r="I84" i="1"/>
  <c r="I85" i="1"/>
  <c r="I86" i="1"/>
  <c r="I87" i="1"/>
  <c r="I88" i="1"/>
  <c r="I89" i="1"/>
  <c r="I90" i="1"/>
  <c r="I91" i="1"/>
  <c r="I92" i="1"/>
  <c r="H99" i="1"/>
  <c r="H101" i="1"/>
  <c r="H104" i="1"/>
  <c r="H103" i="1" s="1"/>
  <c r="H106" i="1"/>
  <c r="H110" i="1"/>
  <c r="G99" i="1"/>
  <c r="G101" i="1"/>
  <c r="G104" i="1"/>
  <c r="G95" i="1" s="1"/>
  <c r="G106" i="1"/>
  <c r="G103" i="1" s="1"/>
  <c r="G93" i="1" s="1"/>
  <c r="G110" i="1"/>
  <c r="H94" i="1"/>
  <c r="G94" i="1"/>
  <c r="I94" i="1"/>
  <c r="H95" i="1"/>
  <c r="H96" i="1"/>
  <c r="I96" i="1" s="1"/>
  <c r="G96" i="1"/>
  <c r="H97" i="1"/>
  <c r="G97" i="1"/>
  <c r="I97" i="1"/>
  <c r="I98" i="1"/>
  <c r="I99" i="1"/>
  <c r="I100" i="1"/>
  <c r="I101" i="1"/>
  <c r="I102" i="1"/>
  <c r="I104" i="1"/>
  <c r="I105" i="1"/>
  <c r="I106" i="1"/>
  <c r="I107" i="1"/>
  <c r="I108" i="1"/>
  <c r="I109" i="1"/>
  <c r="I110" i="1"/>
  <c r="I111" i="1"/>
  <c r="H117" i="1"/>
  <c r="H112" i="1" s="1"/>
  <c r="I112" i="1" s="1"/>
  <c r="H119" i="1"/>
  <c r="I119" i="1" s="1"/>
  <c r="G117" i="1"/>
  <c r="G119" i="1"/>
  <c r="G112" i="1"/>
  <c r="H113" i="1"/>
  <c r="G113" i="1"/>
  <c r="I113" i="1"/>
  <c r="H114" i="1"/>
  <c r="G114" i="1"/>
  <c r="I114" i="1"/>
  <c r="H115" i="1"/>
  <c r="I115" i="1" s="1"/>
  <c r="G115" i="1"/>
  <c r="I116" i="1"/>
  <c r="I117" i="1"/>
  <c r="I118" i="1"/>
  <c r="I120" i="1"/>
  <c r="I121" i="1"/>
  <c r="I122" i="1"/>
  <c r="H126" i="1"/>
  <c r="H128" i="1"/>
  <c r="I128" i="1" s="1"/>
  <c r="H130" i="1"/>
  <c r="H123" i="1" s="1"/>
  <c r="G126" i="1"/>
  <c r="G128" i="1"/>
  <c r="G130" i="1"/>
  <c r="G123" i="1" s="1"/>
  <c r="H124" i="1"/>
  <c r="I124" i="1" s="1"/>
  <c r="G124" i="1"/>
  <c r="I125" i="1"/>
  <c r="I126" i="1"/>
  <c r="I127" i="1"/>
  <c r="I129" i="1"/>
  <c r="I130" i="1"/>
  <c r="I131" i="1"/>
  <c r="H136" i="1"/>
  <c r="H139" i="1"/>
  <c r="H132" i="1"/>
  <c r="G136" i="1"/>
  <c r="G132" i="1" s="1"/>
  <c r="I132" i="1" s="1"/>
  <c r="G139" i="1"/>
  <c r="H133" i="1"/>
  <c r="I133" i="1" s="1"/>
  <c r="G133" i="1"/>
  <c r="H134" i="1"/>
  <c r="I134" i="1" s="1"/>
  <c r="G134" i="1"/>
  <c r="I135" i="1"/>
  <c r="I136" i="1"/>
  <c r="I137" i="1"/>
  <c r="I138" i="1"/>
  <c r="I139" i="1"/>
  <c r="I140" i="1"/>
  <c r="H144" i="1"/>
  <c r="H141" i="1" s="1"/>
  <c r="I141" i="1" s="1"/>
  <c r="G144" i="1"/>
  <c r="G141" i="1"/>
  <c r="H142" i="1"/>
  <c r="G142" i="1"/>
  <c r="I142" i="1"/>
  <c r="I143" i="1"/>
  <c r="I145" i="1"/>
  <c r="H147" i="1"/>
  <c r="I147" i="1" s="1"/>
  <c r="H146" i="1"/>
  <c r="I146" i="1" s="1"/>
  <c r="I148" i="1"/>
  <c r="H149" i="1"/>
  <c r="I149" i="1" s="1"/>
  <c r="I150" i="1"/>
  <c r="H161" i="1"/>
  <c r="H163" i="1"/>
  <c r="H165" i="1"/>
  <c r="H167" i="1"/>
  <c r="H160" i="1"/>
  <c r="H175" i="1"/>
  <c r="H174" i="1" s="1"/>
  <c r="I174" i="1" s="1"/>
  <c r="H178" i="1"/>
  <c r="H181" i="1"/>
  <c r="H183" i="1"/>
  <c r="H185" i="1"/>
  <c r="H187" i="1"/>
  <c r="H177" i="1"/>
  <c r="H190" i="1"/>
  <c r="H192" i="1"/>
  <c r="H194" i="1"/>
  <c r="H197" i="1"/>
  <c r="H189" i="1" s="1"/>
  <c r="H199" i="1"/>
  <c r="H201" i="1"/>
  <c r="H212" i="1"/>
  <c r="H211" i="1" s="1"/>
  <c r="H214" i="1"/>
  <c r="H207" i="1"/>
  <c r="H209" i="1"/>
  <c r="H206" i="1" s="1"/>
  <c r="I206" i="1" s="1"/>
  <c r="H217" i="1"/>
  <c r="H219" i="1"/>
  <c r="H216" i="1"/>
  <c r="H221" i="1"/>
  <c r="H224" i="1"/>
  <c r="H170" i="1"/>
  <c r="H172" i="1"/>
  <c r="H169" i="1" s="1"/>
  <c r="H204" i="1"/>
  <c r="H203" i="1"/>
  <c r="H226" i="1"/>
  <c r="G161" i="1"/>
  <c r="G163" i="1"/>
  <c r="G160" i="1" s="1"/>
  <c r="I160" i="1" s="1"/>
  <c r="G165" i="1"/>
  <c r="G167" i="1"/>
  <c r="G175" i="1"/>
  <c r="G174" i="1" s="1"/>
  <c r="G178" i="1"/>
  <c r="G181" i="1"/>
  <c r="G183" i="1"/>
  <c r="G185" i="1"/>
  <c r="G177" i="1" s="1"/>
  <c r="I177" i="1" s="1"/>
  <c r="G187" i="1"/>
  <c r="G190" i="1"/>
  <c r="G192" i="1"/>
  <c r="G194" i="1"/>
  <c r="G197" i="1"/>
  <c r="G189" i="1" s="1"/>
  <c r="G199" i="1"/>
  <c r="G201" i="1"/>
  <c r="G212" i="1"/>
  <c r="G214" i="1"/>
  <c r="G211" i="1" s="1"/>
  <c r="G207" i="1"/>
  <c r="G209" i="1"/>
  <c r="G206" i="1"/>
  <c r="G217" i="1"/>
  <c r="G216" i="1" s="1"/>
  <c r="I216" i="1" s="1"/>
  <c r="G219" i="1"/>
  <c r="G221" i="1"/>
  <c r="G224" i="1"/>
  <c r="G170" i="1"/>
  <c r="G172" i="1"/>
  <c r="G169" i="1"/>
  <c r="G204" i="1"/>
  <c r="G203" i="1" s="1"/>
  <c r="I203" i="1" s="1"/>
  <c r="G226" i="1"/>
  <c r="H158" i="1"/>
  <c r="H152" i="1"/>
  <c r="I152" i="1" s="1"/>
  <c r="G158" i="1"/>
  <c r="G152" i="1" s="1"/>
  <c r="H157" i="1"/>
  <c r="H153" i="1" s="1"/>
  <c r="I153" i="1" s="1"/>
  <c r="G157" i="1"/>
  <c r="G153" i="1"/>
  <c r="H154" i="1"/>
  <c r="I154" i="1" s="1"/>
  <c r="G154" i="1"/>
  <c r="I155" i="1"/>
  <c r="I159" i="1"/>
  <c r="I161" i="1"/>
  <c r="I162" i="1"/>
  <c r="I163" i="1"/>
  <c r="I164" i="1"/>
  <c r="I165" i="1"/>
  <c r="I166" i="1"/>
  <c r="I167" i="1"/>
  <c r="I168" i="1"/>
  <c r="I170" i="1"/>
  <c r="I171" i="1"/>
  <c r="I172" i="1"/>
  <c r="I173" i="1"/>
  <c r="I175" i="1"/>
  <c r="I176" i="1"/>
  <c r="I178" i="1"/>
  <c r="I179" i="1"/>
  <c r="I180" i="1"/>
  <c r="I181" i="1"/>
  <c r="I182" i="1"/>
  <c r="I183" i="1"/>
  <c r="I184" i="1"/>
  <c r="I185" i="1"/>
  <c r="I186" i="1"/>
  <c r="I187" i="1"/>
  <c r="I188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4" i="1"/>
  <c r="I205" i="1"/>
  <c r="I207" i="1"/>
  <c r="I208" i="1"/>
  <c r="I209" i="1"/>
  <c r="I210" i="1"/>
  <c r="I212" i="1"/>
  <c r="I213" i="1"/>
  <c r="I214" i="1"/>
  <c r="I215" i="1"/>
  <c r="I217" i="1"/>
  <c r="I218" i="1"/>
  <c r="I219" i="1"/>
  <c r="I220" i="1"/>
  <c r="I221" i="1"/>
  <c r="I222" i="1"/>
  <c r="I223" i="1"/>
  <c r="I224" i="1"/>
  <c r="I225" i="1"/>
  <c r="I226" i="1"/>
  <c r="I227" i="1"/>
  <c r="H233" i="1"/>
  <c r="I233" i="1" s="1"/>
  <c r="H263" i="1"/>
  <c r="G233" i="1"/>
  <c r="G228" i="1" s="1"/>
  <c r="G263" i="1"/>
  <c r="H229" i="1"/>
  <c r="I229" i="1" s="1"/>
  <c r="G229" i="1"/>
  <c r="H230" i="1"/>
  <c r="G230" i="1"/>
  <c r="I230" i="1"/>
  <c r="H231" i="1"/>
  <c r="G231" i="1"/>
  <c r="I231" i="1"/>
  <c r="I232" i="1"/>
  <c r="I234" i="1"/>
  <c r="G235" i="1"/>
  <c r="H235" i="1"/>
  <c r="I235" i="1" s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H249" i="1"/>
  <c r="I249" i="1" s="1"/>
  <c r="G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H268" i="1"/>
  <c r="H265" i="1"/>
  <c r="I265" i="1" s="1"/>
  <c r="G268" i="1"/>
  <c r="I268" i="1" s="1"/>
  <c r="G265" i="1"/>
  <c r="H266" i="1"/>
  <c r="G266" i="1"/>
  <c r="I266" i="1"/>
  <c r="I267" i="1"/>
  <c r="I269" i="1"/>
  <c r="H287" i="1"/>
  <c r="H285" i="1" s="1"/>
  <c r="H291" i="1"/>
  <c r="H301" i="1"/>
  <c r="H299" i="1" s="1"/>
  <c r="I299" i="1" s="1"/>
  <c r="H316" i="1"/>
  <c r="H325" i="1"/>
  <c r="H315" i="1"/>
  <c r="H327" i="1"/>
  <c r="H329" i="1"/>
  <c r="H331" i="1"/>
  <c r="H339" i="1"/>
  <c r="H338" i="1"/>
  <c r="H344" i="1"/>
  <c r="H343" i="1" s="1"/>
  <c r="H349" i="1"/>
  <c r="H351" i="1"/>
  <c r="G287" i="1"/>
  <c r="G285" i="1" s="1"/>
  <c r="G291" i="1"/>
  <c r="G297" i="1"/>
  <c r="G301" i="1"/>
  <c r="G299" i="1"/>
  <c r="G316" i="1"/>
  <c r="G325" i="1"/>
  <c r="G315" i="1"/>
  <c r="G327" i="1"/>
  <c r="G329" i="1"/>
  <c r="G331" i="1"/>
  <c r="G339" i="1"/>
  <c r="G338" i="1"/>
  <c r="G344" i="1"/>
  <c r="G335" i="1" s="1"/>
  <c r="G343" i="1"/>
  <c r="G333" i="1" s="1"/>
  <c r="G349" i="1"/>
  <c r="G351" i="1"/>
  <c r="H277" i="1"/>
  <c r="H271" i="1"/>
  <c r="G277" i="1"/>
  <c r="G271" i="1" s="1"/>
  <c r="H279" i="1"/>
  <c r="H273" i="1" s="1"/>
  <c r="I273" i="1" s="1"/>
  <c r="H336" i="1"/>
  <c r="G279" i="1"/>
  <c r="G273" i="1" s="1"/>
  <c r="G336" i="1"/>
  <c r="I274" i="1"/>
  <c r="I276" i="1"/>
  <c r="I279" i="1"/>
  <c r="H282" i="1"/>
  <c r="I282" i="1" s="1"/>
  <c r="G282" i="1"/>
  <c r="I283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4" i="1"/>
  <c r="I336" i="1"/>
  <c r="I337" i="1"/>
  <c r="I338" i="1"/>
  <c r="I339" i="1"/>
  <c r="I340" i="1"/>
  <c r="I341" i="1"/>
  <c r="I342" i="1"/>
  <c r="I344" i="1"/>
  <c r="I345" i="1"/>
  <c r="I346" i="1"/>
  <c r="I347" i="1"/>
  <c r="I348" i="1"/>
  <c r="I349" i="1"/>
  <c r="I350" i="1"/>
  <c r="I351" i="1"/>
  <c r="I352" i="1"/>
  <c r="H458" i="1"/>
  <c r="H461" i="1"/>
  <c r="H457" i="1" s="1"/>
  <c r="H464" i="1"/>
  <c r="H463" i="1" s="1"/>
  <c r="H471" i="1"/>
  <c r="H470" i="1" s="1"/>
  <c r="H474" i="1"/>
  <c r="H473" i="1" s="1"/>
  <c r="H477" i="1"/>
  <c r="H480" i="1"/>
  <c r="H476" i="1"/>
  <c r="H468" i="1"/>
  <c r="H467" i="1" s="1"/>
  <c r="H453" i="1" s="1"/>
  <c r="H487" i="1"/>
  <c r="H486" i="1"/>
  <c r="H359" i="1"/>
  <c r="H364" i="1"/>
  <c r="H361" i="1"/>
  <c r="H367" i="1"/>
  <c r="H366" i="1" s="1"/>
  <c r="H371" i="1"/>
  <c r="H379" i="1"/>
  <c r="H391" i="1"/>
  <c r="H378" i="1" s="1"/>
  <c r="H395" i="1"/>
  <c r="H399" i="1"/>
  <c r="H401" i="1"/>
  <c r="H394" i="1" s="1"/>
  <c r="H404" i="1"/>
  <c r="H403" i="1"/>
  <c r="H409" i="1"/>
  <c r="H408" i="1" s="1"/>
  <c r="H415" i="1"/>
  <c r="H422" i="1"/>
  <c r="H414" i="1" s="1"/>
  <c r="H426" i="1"/>
  <c r="H429" i="1"/>
  <c r="H425" i="1"/>
  <c r="H432" i="1"/>
  <c r="H431" i="1" s="1"/>
  <c r="H437" i="1"/>
  <c r="H436" i="1"/>
  <c r="H440" i="1"/>
  <c r="H439" i="1" s="1"/>
  <c r="H442" i="1"/>
  <c r="H445" i="1"/>
  <c r="H444" i="1" s="1"/>
  <c r="H449" i="1"/>
  <c r="H490" i="1"/>
  <c r="H489" i="1" s="1"/>
  <c r="H500" i="1"/>
  <c r="H509" i="1"/>
  <c r="H511" i="1"/>
  <c r="H508" i="1" s="1"/>
  <c r="H515" i="1"/>
  <c r="H517" i="1"/>
  <c r="H514" i="1"/>
  <c r="H520" i="1"/>
  <c r="H524" i="1"/>
  <c r="H519" i="1" s="1"/>
  <c r="H528" i="1"/>
  <c r="H527" i="1" s="1"/>
  <c r="H534" i="1"/>
  <c r="H533" i="1" s="1"/>
  <c r="H531" i="1"/>
  <c r="H530" i="1" s="1"/>
  <c r="H538" i="1"/>
  <c r="H541" i="1"/>
  <c r="H537" i="1" s="1"/>
  <c r="H536" i="1" s="1"/>
  <c r="H545" i="1"/>
  <c r="H543" i="1" s="1"/>
  <c r="H560" i="1"/>
  <c r="H562" i="1"/>
  <c r="H564" i="1"/>
  <c r="H568" i="1"/>
  <c r="H570" i="1"/>
  <c r="H559" i="1"/>
  <c r="H572" i="1"/>
  <c r="G458" i="1"/>
  <c r="G457" i="1" s="1"/>
  <c r="G461" i="1"/>
  <c r="G464" i="1"/>
  <c r="G463" i="1" s="1"/>
  <c r="G471" i="1"/>
  <c r="G470" i="1"/>
  <c r="G474" i="1"/>
  <c r="G473" i="1" s="1"/>
  <c r="G477" i="1"/>
  <c r="G480" i="1"/>
  <c r="G476" i="1"/>
  <c r="G468" i="1"/>
  <c r="G467" i="1" s="1"/>
  <c r="G487" i="1"/>
  <c r="G486" i="1"/>
  <c r="G359" i="1"/>
  <c r="G364" i="1"/>
  <c r="G361" i="1"/>
  <c r="G367" i="1"/>
  <c r="G366" i="1" s="1"/>
  <c r="G371" i="1"/>
  <c r="G379" i="1"/>
  <c r="G391" i="1"/>
  <c r="G378" i="1" s="1"/>
  <c r="G395" i="1"/>
  <c r="G399" i="1"/>
  <c r="G401" i="1"/>
  <c r="G394" i="1" s="1"/>
  <c r="G404" i="1"/>
  <c r="G403" i="1"/>
  <c r="G409" i="1"/>
  <c r="G408" i="1" s="1"/>
  <c r="G415" i="1"/>
  <c r="G422" i="1"/>
  <c r="G414" i="1" s="1"/>
  <c r="I414" i="1" s="1"/>
  <c r="G426" i="1"/>
  <c r="G429" i="1"/>
  <c r="G425" i="1"/>
  <c r="G432" i="1"/>
  <c r="G431" i="1" s="1"/>
  <c r="G437" i="1"/>
  <c r="G436" i="1"/>
  <c r="G440" i="1"/>
  <c r="G439" i="1" s="1"/>
  <c r="G442" i="1"/>
  <c r="G445" i="1"/>
  <c r="G444" i="1" s="1"/>
  <c r="G449" i="1"/>
  <c r="G490" i="1"/>
  <c r="G489" i="1" s="1"/>
  <c r="G500" i="1"/>
  <c r="G509" i="1"/>
  <c r="G511" i="1"/>
  <c r="G508" i="1" s="1"/>
  <c r="G515" i="1"/>
  <c r="G517" i="1"/>
  <c r="G514" i="1"/>
  <c r="G520" i="1"/>
  <c r="G519" i="1" s="1"/>
  <c r="G524" i="1"/>
  <c r="G528" i="1"/>
  <c r="G527" i="1" s="1"/>
  <c r="G534" i="1"/>
  <c r="G533" i="1"/>
  <c r="G531" i="1"/>
  <c r="G530" i="1" s="1"/>
  <c r="G538" i="1"/>
  <c r="G541" i="1"/>
  <c r="G537" i="1" s="1"/>
  <c r="G536" i="1" s="1"/>
  <c r="G545" i="1"/>
  <c r="G543" i="1" s="1"/>
  <c r="G560" i="1"/>
  <c r="G562" i="1"/>
  <c r="G564" i="1"/>
  <c r="G568" i="1"/>
  <c r="G570" i="1"/>
  <c r="G559" i="1"/>
  <c r="G572" i="1"/>
  <c r="G454" i="1"/>
  <c r="G362" i="1"/>
  <c r="G376" i="1"/>
  <c r="G354" i="1" s="1"/>
  <c r="H454" i="1"/>
  <c r="H362" i="1"/>
  <c r="H376" i="1"/>
  <c r="H354" i="1"/>
  <c r="I354" i="1" s="1"/>
  <c r="H374" i="1"/>
  <c r="H505" i="1"/>
  <c r="H355" i="1"/>
  <c r="G374" i="1"/>
  <c r="G505" i="1"/>
  <c r="G355" i="1"/>
  <c r="I355" i="1"/>
  <c r="H375" i="1"/>
  <c r="H455" i="1"/>
  <c r="H506" i="1"/>
  <c r="H356" i="1"/>
  <c r="I356" i="1" s="1"/>
  <c r="G375" i="1"/>
  <c r="G455" i="1"/>
  <c r="G506" i="1"/>
  <c r="G356" i="1"/>
  <c r="H357" i="1"/>
  <c r="G357" i="1"/>
  <c r="I357" i="1"/>
  <c r="I358" i="1"/>
  <c r="I359" i="1"/>
  <c r="I360" i="1"/>
  <c r="I361" i="1"/>
  <c r="I362" i="1"/>
  <c r="I363" i="1"/>
  <c r="I364" i="1"/>
  <c r="I365" i="1"/>
  <c r="I367" i="1"/>
  <c r="I368" i="1"/>
  <c r="H369" i="1"/>
  <c r="I369" i="1" s="1"/>
  <c r="G369" i="1"/>
  <c r="I370" i="1"/>
  <c r="I371" i="1"/>
  <c r="I372" i="1"/>
  <c r="I374" i="1"/>
  <c r="I375" i="1"/>
  <c r="I376" i="1"/>
  <c r="I377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9" i="1"/>
  <c r="I410" i="1"/>
  <c r="I411" i="1"/>
  <c r="I412" i="1"/>
  <c r="I413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H447" i="1"/>
  <c r="G447" i="1"/>
  <c r="I447" i="1"/>
  <c r="I448" i="1"/>
  <c r="I449" i="1"/>
  <c r="I450" i="1"/>
  <c r="H451" i="1"/>
  <c r="I451" i="1" s="1"/>
  <c r="G451" i="1"/>
  <c r="I452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6" i="1"/>
  <c r="I487" i="1"/>
  <c r="I488" i="1"/>
  <c r="I489" i="1"/>
  <c r="I490" i="1"/>
  <c r="I491" i="1"/>
  <c r="H492" i="1"/>
  <c r="G492" i="1"/>
  <c r="I492" i="1"/>
  <c r="I493" i="1"/>
  <c r="H494" i="1"/>
  <c r="G494" i="1"/>
  <c r="I494" i="1"/>
  <c r="I495" i="1"/>
  <c r="H496" i="1"/>
  <c r="G496" i="1"/>
  <c r="I496" i="1"/>
  <c r="I497" i="1"/>
  <c r="H498" i="1"/>
  <c r="G498" i="1"/>
  <c r="I498" i="1"/>
  <c r="I499" i="1"/>
  <c r="I500" i="1"/>
  <c r="I501" i="1"/>
  <c r="H502" i="1"/>
  <c r="I502" i="1" s="1"/>
  <c r="G502" i="1"/>
  <c r="I503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H546" i="1"/>
  <c r="G546" i="1"/>
  <c r="I546" i="1"/>
  <c r="I547" i="1"/>
  <c r="H548" i="1"/>
  <c r="G548" i="1"/>
  <c r="I548" i="1"/>
  <c r="I549" i="1"/>
  <c r="I550" i="1"/>
  <c r="H551" i="1"/>
  <c r="I551" i="1" s="1"/>
  <c r="G551" i="1"/>
  <c r="I552" i="1"/>
  <c r="I553" i="1"/>
  <c r="I554" i="1"/>
  <c r="H555" i="1"/>
  <c r="G555" i="1"/>
  <c r="I555" i="1"/>
  <c r="I556" i="1"/>
  <c r="H557" i="1"/>
  <c r="G557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H580" i="1"/>
  <c r="H577" i="1" s="1"/>
  <c r="I577" i="1" s="1"/>
  <c r="H582" i="1"/>
  <c r="I582" i="1" s="1"/>
  <c r="H584" i="1"/>
  <c r="G580" i="1"/>
  <c r="G577" i="1" s="1"/>
  <c r="G582" i="1"/>
  <c r="G584" i="1"/>
  <c r="H578" i="1"/>
  <c r="I578" i="1" s="1"/>
  <c r="G578" i="1"/>
  <c r="I579" i="1"/>
  <c r="I580" i="1"/>
  <c r="I581" i="1"/>
  <c r="I583" i="1"/>
  <c r="I584" i="1"/>
  <c r="I585" i="1"/>
  <c r="H589" i="1"/>
  <c r="I589" i="1" s="1"/>
  <c r="H591" i="1"/>
  <c r="H586" i="1"/>
  <c r="G589" i="1"/>
  <c r="G591" i="1"/>
  <c r="G586" i="1"/>
  <c r="I586" i="1"/>
  <c r="H587" i="1"/>
  <c r="G587" i="1"/>
  <c r="I587" i="1"/>
  <c r="I588" i="1"/>
  <c r="I590" i="1"/>
  <c r="I591" i="1"/>
  <c r="I592" i="1"/>
  <c r="H596" i="1"/>
  <c r="H593" i="1"/>
  <c r="I593" i="1" s="1"/>
  <c r="G596" i="1"/>
  <c r="I596" i="1" s="1"/>
  <c r="G593" i="1"/>
  <c r="H594" i="1"/>
  <c r="G594" i="1"/>
  <c r="I594" i="1"/>
  <c r="I595" i="1"/>
  <c r="I597" i="1"/>
  <c r="H601" i="1"/>
  <c r="H598" i="1" s="1"/>
  <c r="I598" i="1" s="1"/>
  <c r="G601" i="1"/>
  <c r="G598" i="1"/>
  <c r="H599" i="1"/>
  <c r="G599" i="1"/>
  <c r="I599" i="1"/>
  <c r="I600" i="1"/>
  <c r="I602" i="1"/>
  <c r="H606" i="1"/>
  <c r="H603" i="1"/>
  <c r="I603" i="1" s="1"/>
  <c r="G606" i="1"/>
  <c r="G603" i="1"/>
  <c r="H604" i="1"/>
  <c r="I604" i="1" s="1"/>
  <c r="G604" i="1"/>
  <c r="I605" i="1"/>
  <c r="I606" i="1"/>
  <c r="I607" i="1"/>
  <c r="H611" i="1"/>
  <c r="H608" i="1"/>
  <c r="G611" i="1"/>
  <c r="I611" i="1" s="1"/>
  <c r="H609" i="1"/>
  <c r="I609" i="1" s="1"/>
  <c r="G609" i="1"/>
  <c r="I610" i="1"/>
  <c r="I612" i="1"/>
  <c r="H620" i="1"/>
  <c r="H622" i="1"/>
  <c r="H618" i="1"/>
  <c r="I618" i="1" s="1"/>
  <c r="H633" i="1"/>
  <c r="I633" i="1" s="1"/>
  <c r="G620" i="1"/>
  <c r="G622" i="1"/>
  <c r="I622" i="1" s="1"/>
  <c r="G618" i="1"/>
  <c r="G613" i="1" s="1"/>
  <c r="G633" i="1"/>
  <c r="H614" i="1"/>
  <c r="H615" i="1"/>
  <c r="I615" i="1" s="1"/>
  <c r="G615" i="1"/>
  <c r="H616" i="1"/>
  <c r="G616" i="1"/>
  <c r="I616" i="1"/>
  <c r="I617" i="1"/>
  <c r="I619" i="1"/>
  <c r="I620" i="1"/>
  <c r="I621" i="1"/>
  <c r="I623" i="1"/>
  <c r="I624" i="1"/>
  <c r="I625" i="1"/>
  <c r="I626" i="1"/>
  <c r="I627" i="1"/>
  <c r="I628" i="1"/>
  <c r="I629" i="1"/>
  <c r="I630" i="1"/>
  <c r="I631" i="1"/>
  <c r="I632" i="1"/>
  <c r="I634" i="1"/>
  <c r="I635" i="1"/>
  <c r="H640" i="1"/>
  <c r="H636" i="1" s="1"/>
  <c r="H642" i="1"/>
  <c r="H645" i="1"/>
  <c r="I645" i="1" s="1"/>
  <c r="G640" i="1"/>
  <c r="G636" i="1" s="1"/>
  <c r="G642" i="1"/>
  <c r="G645" i="1"/>
  <c r="H637" i="1"/>
  <c r="G637" i="1"/>
  <c r="I637" i="1"/>
  <c r="H638" i="1"/>
  <c r="I638" i="1" s="1"/>
  <c r="G638" i="1"/>
  <c r="I639" i="1"/>
  <c r="I640" i="1"/>
  <c r="I641" i="1"/>
  <c r="I642" i="1"/>
  <c r="I643" i="1"/>
  <c r="I644" i="1"/>
  <c r="I646" i="1"/>
  <c r="H653" i="1"/>
  <c r="H655" i="1"/>
  <c r="I655" i="1" s="1"/>
  <c r="H660" i="1"/>
  <c r="H662" i="1"/>
  <c r="H647" i="1"/>
  <c r="I647" i="1" s="1"/>
  <c r="G653" i="1"/>
  <c r="G655" i="1"/>
  <c r="G660" i="1"/>
  <c r="G662" i="1"/>
  <c r="G647" i="1"/>
  <c r="H648" i="1"/>
  <c r="G648" i="1"/>
  <c r="I648" i="1"/>
  <c r="H649" i="1"/>
  <c r="G649" i="1"/>
  <c r="I649" i="1"/>
  <c r="H650" i="1"/>
  <c r="I650" i="1" s="1"/>
  <c r="G650" i="1"/>
  <c r="H651" i="1"/>
  <c r="I651" i="1" s="1"/>
  <c r="G651" i="1"/>
  <c r="I652" i="1"/>
  <c r="I653" i="1"/>
  <c r="I654" i="1"/>
  <c r="I656" i="1"/>
  <c r="I657" i="1"/>
  <c r="I658" i="1"/>
  <c r="I659" i="1"/>
  <c r="I660" i="1"/>
  <c r="I661" i="1"/>
  <c r="I662" i="1"/>
  <c r="I663" i="1"/>
  <c r="H667" i="1"/>
  <c r="H664" i="1"/>
  <c r="I664" i="1" s="1"/>
  <c r="G667" i="1"/>
  <c r="G664" i="1" s="1"/>
  <c r="H665" i="1"/>
  <c r="I665" i="1" s="1"/>
  <c r="G665" i="1"/>
  <c r="I666" i="1"/>
  <c r="I667" i="1"/>
  <c r="I668" i="1"/>
  <c r="H677" i="1"/>
  <c r="H674" i="1"/>
  <c r="H669" i="1"/>
  <c r="G677" i="1"/>
  <c r="G674" i="1" s="1"/>
  <c r="H670" i="1"/>
  <c r="I670" i="1" s="1"/>
  <c r="G670" i="1"/>
  <c r="H671" i="1"/>
  <c r="I671" i="1" s="1"/>
  <c r="G671" i="1"/>
  <c r="H672" i="1"/>
  <c r="G672" i="1"/>
  <c r="I672" i="1"/>
  <c r="I673" i="1"/>
  <c r="I675" i="1"/>
  <c r="I676" i="1"/>
  <c r="I678" i="1"/>
  <c r="I679" i="1"/>
  <c r="I680" i="1"/>
  <c r="I681" i="1"/>
  <c r="I682" i="1"/>
  <c r="H689" i="1"/>
  <c r="H683" i="1" s="1"/>
  <c r="I683" i="1" s="1"/>
  <c r="H691" i="1"/>
  <c r="H695" i="1"/>
  <c r="H699" i="1"/>
  <c r="H701" i="1"/>
  <c r="I701" i="1" s="1"/>
  <c r="H705" i="1"/>
  <c r="I705" i="1" s="1"/>
  <c r="H708" i="1"/>
  <c r="G689" i="1"/>
  <c r="G683" i="1" s="1"/>
  <c r="G691" i="1"/>
  <c r="G695" i="1"/>
  <c r="G699" i="1"/>
  <c r="G701" i="1"/>
  <c r="G705" i="1"/>
  <c r="G708" i="1"/>
  <c r="H684" i="1"/>
  <c r="I684" i="1" s="1"/>
  <c r="G684" i="1"/>
  <c r="H685" i="1"/>
  <c r="I685" i="1" s="1"/>
  <c r="G685" i="1"/>
  <c r="H686" i="1"/>
  <c r="G686" i="1"/>
  <c r="I686" i="1"/>
  <c r="H687" i="1"/>
  <c r="G687" i="1"/>
  <c r="I687" i="1"/>
  <c r="I688" i="1"/>
  <c r="I690" i="1"/>
  <c r="I691" i="1"/>
  <c r="I692" i="1"/>
  <c r="I693" i="1"/>
  <c r="I694" i="1"/>
  <c r="I695" i="1"/>
  <c r="I696" i="1"/>
  <c r="I697" i="1"/>
  <c r="I698" i="1"/>
  <c r="I699" i="1"/>
  <c r="I700" i="1"/>
  <c r="I702" i="1"/>
  <c r="I703" i="1"/>
  <c r="I704" i="1"/>
  <c r="I706" i="1"/>
  <c r="I707" i="1"/>
  <c r="I708" i="1"/>
  <c r="I709" i="1"/>
  <c r="H712" i="1"/>
  <c r="H710" i="1"/>
  <c r="G712" i="1"/>
  <c r="I712" i="1" s="1"/>
  <c r="H711" i="1"/>
  <c r="I711" i="1" s="1"/>
  <c r="G711" i="1"/>
  <c r="I713" i="1"/>
  <c r="H718" i="1"/>
  <c r="H714" i="1" s="1"/>
  <c r="H721" i="1"/>
  <c r="G718" i="1"/>
  <c r="G714" i="1" s="1"/>
  <c r="G721" i="1"/>
  <c r="I721" i="1" s="1"/>
  <c r="H715" i="1"/>
  <c r="I715" i="1" s="1"/>
  <c r="G715" i="1"/>
  <c r="H716" i="1"/>
  <c r="G716" i="1"/>
  <c r="I716" i="1"/>
  <c r="I717" i="1"/>
  <c r="I719" i="1"/>
  <c r="I720" i="1"/>
  <c r="I722" i="1"/>
  <c r="H726" i="1"/>
  <c r="H723" i="1"/>
  <c r="I723" i="1" s="1"/>
  <c r="G726" i="1"/>
  <c r="G723" i="1"/>
  <c r="H724" i="1"/>
  <c r="I724" i="1" s="1"/>
  <c r="G724" i="1"/>
  <c r="I725" i="1"/>
  <c r="I726" i="1"/>
  <c r="I727" i="1"/>
  <c r="H731" i="1"/>
  <c r="H728" i="1"/>
  <c r="I728" i="1" s="1"/>
  <c r="G731" i="1"/>
  <c r="G728" i="1" s="1"/>
  <c r="H729" i="1"/>
  <c r="I729" i="1" s="1"/>
  <c r="G729" i="1"/>
  <c r="I730" i="1"/>
  <c r="I731" i="1"/>
  <c r="I732" i="1"/>
  <c r="H736" i="1"/>
  <c r="H738" i="1"/>
  <c r="H733" i="1"/>
  <c r="G736" i="1"/>
  <c r="G733" i="1" s="1"/>
  <c r="I733" i="1" s="1"/>
  <c r="G738" i="1"/>
  <c r="H734" i="1"/>
  <c r="I734" i="1" s="1"/>
  <c r="G734" i="1"/>
  <c r="I735" i="1"/>
  <c r="I736" i="1"/>
  <c r="I737" i="1"/>
  <c r="I738" i="1"/>
  <c r="I739" i="1"/>
  <c r="H744" i="1"/>
  <c r="H740" i="1" s="1"/>
  <c r="I740" i="1" s="1"/>
  <c r="G744" i="1"/>
  <c r="G740" i="1"/>
  <c r="H741" i="1"/>
  <c r="G741" i="1"/>
  <c r="I741" i="1"/>
  <c r="H742" i="1"/>
  <c r="I742" i="1" s="1"/>
  <c r="G742" i="1"/>
  <c r="I743" i="1"/>
  <c r="I744" i="1"/>
  <c r="I745" i="1"/>
  <c r="I746" i="1"/>
  <c r="H750" i="1"/>
  <c r="H747" i="1" s="1"/>
  <c r="I747" i="1" s="1"/>
  <c r="G750" i="1"/>
  <c r="G747" i="1"/>
  <c r="H748" i="1"/>
  <c r="I748" i="1" s="1"/>
  <c r="G748" i="1"/>
  <c r="I749" i="1"/>
  <c r="I751" i="1"/>
  <c r="H756" i="1"/>
  <c r="H752" i="1"/>
  <c r="G756" i="1"/>
  <c r="I756" i="1" s="1"/>
  <c r="H753" i="1"/>
  <c r="I753" i="1" s="1"/>
  <c r="G753" i="1"/>
  <c r="H754" i="1"/>
  <c r="G754" i="1"/>
  <c r="I754" i="1" s="1"/>
  <c r="I755" i="1"/>
  <c r="I757" i="1"/>
  <c r="I758" i="1"/>
  <c r="H765" i="1"/>
  <c r="H771" i="1"/>
  <c r="H764" i="1"/>
  <c r="H778" i="1"/>
  <c r="H777" i="1" s="1"/>
  <c r="I777" i="1" s="1"/>
  <c r="H785" i="1"/>
  <c r="H791" i="1"/>
  <c r="G765" i="1"/>
  <c r="G771" i="1"/>
  <c r="G762" i="1" s="1"/>
  <c r="G764" i="1"/>
  <c r="G778" i="1"/>
  <c r="G777" i="1" s="1"/>
  <c r="G759" i="1" s="1"/>
  <c r="G785" i="1"/>
  <c r="G791" i="1"/>
  <c r="G760" i="1"/>
  <c r="H761" i="1"/>
  <c r="G761" i="1"/>
  <c r="I761" i="1"/>
  <c r="H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H801" i="1"/>
  <c r="H796" i="1" s="1"/>
  <c r="I796" i="1" s="1"/>
  <c r="H816" i="1"/>
  <c r="H832" i="1"/>
  <c r="H851" i="1"/>
  <c r="H831" i="1" s="1"/>
  <c r="I831" i="1" s="1"/>
  <c r="H871" i="1"/>
  <c r="H877" i="1"/>
  <c r="H870" i="1"/>
  <c r="H883" i="1"/>
  <c r="G801" i="1"/>
  <c r="G816" i="1"/>
  <c r="G800" i="1" s="1"/>
  <c r="G832" i="1"/>
  <c r="G851" i="1"/>
  <c r="G831" i="1"/>
  <c r="G871" i="1"/>
  <c r="G870" i="1" s="1"/>
  <c r="I870" i="1" s="1"/>
  <c r="G877" i="1"/>
  <c r="G883" i="1"/>
  <c r="G796" i="1"/>
  <c r="H797" i="1"/>
  <c r="H798" i="1"/>
  <c r="I799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H891" i="1"/>
  <c r="H895" i="1"/>
  <c r="H890" i="1"/>
  <c r="H900" i="1"/>
  <c r="H899" i="1" s="1"/>
  <c r="H909" i="1"/>
  <c r="H920" i="1"/>
  <c r="H886" i="1" s="1"/>
  <c r="H926" i="1"/>
  <c r="H888" i="1" s="1"/>
  <c r="I888" i="1" s="1"/>
  <c r="H930" i="1"/>
  <c r="G891" i="1"/>
  <c r="G890" i="1" s="1"/>
  <c r="G895" i="1"/>
  <c r="G900" i="1"/>
  <c r="G887" i="1" s="1"/>
  <c r="G909" i="1"/>
  <c r="I909" i="1" s="1"/>
  <c r="G920" i="1"/>
  <c r="G886" i="1" s="1"/>
  <c r="G926" i="1"/>
  <c r="G919" i="1" s="1"/>
  <c r="G930" i="1"/>
  <c r="H887" i="1"/>
  <c r="I887" i="1" s="1"/>
  <c r="G888" i="1"/>
  <c r="I889" i="1"/>
  <c r="I891" i="1"/>
  <c r="I892" i="1"/>
  <c r="I893" i="1"/>
  <c r="I894" i="1"/>
  <c r="I895" i="1"/>
  <c r="I896" i="1"/>
  <c r="I897" i="1"/>
  <c r="I898" i="1"/>
  <c r="I900" i="1"/>
  <c r="I901" i="1"/>
  <c r="I902" i="1"/>
  <c r="I903" i="1"/>
  <c r="I904" i="1"/>
  <c r="I905" i="1"/>
  <c r="I906" i="1"/>
  <c r="I907" i="1"/>
  <c r="I908" i="1"/>
  <c r="I910" i="1"/>
  <c r="I911" i="1"/>
  <c r="I912" i="1"/>
  <c r="I913" i="1"/>
  <c r="I914" i="1"/>
  <c r="I915" i="1"/>
  <c r="I916" i="1"/>
  <c r="I917" i="1"/>
  <c r="I918" i="1"/>
  <c r="I920" i="1"/>
  <c r="I921" i="1"/>
  <c r="I922" i="1"/>
  <c r="I923" i="1"/>
  <c r="I924" i="1"/>
  <c r="I925" i="1"/>
  <c r="I927" i="1"/>
  <c r="I928" i="1"/>
  <c r="I929" i="1"/>
  <c r="I930" i="1"/>
  <c r="I931" i="1"/>
  <c r="I932" i="1"/>
  <c r="I933" i="1"/>
  <c r="H941" i="1"/>
  <c r="H940" i="1"/>
  <c r="H953" i="1"/>
  <c r="H952" i="1" s="1"/>
  <c r="I952" i="1" s="1"/>
  <c r="H956" i="1"/>
  <c r="H960" i="1"/>
  <c r="I960" i="1" s="1"/>
  <c r="H963" i="1"/>
  <c r="G941" i="1"/>
  <c r="G940" i="1" s="1"/>
  <c r="G953" i="1"/>
  <c r="G956" i="1"/>
  <c r="G952" i="1"/>
  <c r="G960" i="1"/>
  <c r="G959" i="1" s="1"/>
  <c r="G963" i="1"/>
  <c r="H935" i="1"/>
  <c r="G935" i="1"/>
  <c r="I935" i="1"/>
  <c r="H936" i="1"/>
  <c r="H937" i="1"/>
  <c r="I937" i="1" s="1"/>
  <c r="G937" i="1"/>
  <c r="H938" i="1"/>
  <c r="G938" i="1"/>
  <c r="I938" i="1" s="1"/>
  <c r="I939" i="1"/>
  <c r="I941" i="1"/>
  <c r="I942" i="1"/>
  <c r="I943" i="1"/>
  <c r="I944" i="1"/>
  <c r="I945" i="1"/>
  <c r="I946" i="1"/>
  <c r="I947" i="1"/>
  <c r="I948" i="1"/>
  <c r="I949" i="1"/>
  <c r="I950" i="1"/>
  <c r="I951" i="1"/>
  <c r="I953" i="1"/>
  <c r="I954" i="1"/>
  <c r="I955" i="1"/>
  <c r="I956" i="1"/>
  <c r="I957" i="1"/>
  <c r="I958" i="1"/>
  <c r="I961" i="1"/>
  <c r="I962" i="1"/>
  <c r="I963" i="1"/>
  <c r="I964" i="1"/>
  <c r="I965" i="1"/>
  <c r="I966" i="1"/>
  <c r="I967" i="1"/>
  <c r="H974" i="1"/>
  <c r="H986" i="1"/>
  <c r="I986" i="1" s="1"/>
  <c r="H998" i="1"/>
  <c r="H997" i="1"/>
  <c r="H1002" i="1"/>
  <c r="I1002" i="1" s="1"/>
  <c r="H1020" i="1"/>
  <c r="H1039" i="1"/>
  <c r="H1037" i="1"/>
  <c r="I1037" i="1" s="1"/>
  <c r="H1042" i="1"/>
  <c r="G974" i="1"/>
  <c r="G986" i="1"/>
  <c r="G971" i="1" s="1"/>
  <c r="G998" i="1"/>
  <c r="G997" i="1"/>
  <c r="G1002" i="1"/>
  <c r="G969" i="1" s="1"/>
  <c r="G1020" i="1"/>
  <c r="G1039" i="1"/>
  <c r="G1037" i="1"/>
  <c r="G1042" i="1"/>
  <c r="H969" i="1"/>
  <c r="H970" i="1"/>
  <c r="G970" i="1"/>
  <c r="I970" i="1" s="1"/>
  <c r="I972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8" i="1"/>
  <c r="I1039" i="1"/>
  <c r="I1040" i="1"/>
  <c r="I1041" i="1"/>
  <c r="I1042" i="1"/>
  <c r="I1043" i="1"/>
  <c r="I1044" i="1"/>
  <c r="H1052" i="1"/>
  <c r="H1060" i="1"/>
  <c r="H1051" i="1"/>
  <c r="H1068" i="1"/>
  <c r="H1067" i="1" s="1"/>
  <c r="H1084" i="1"/>
  <c r="H1099" i="1"/>
  <c r="G1052" i="1"/>
  <c r="G1060" i="1"/>
  <c r="G1051" i="1"/>
  <c r="G1068" i="1"/>
  <c r="G1067" i="1" s="1"/>
  <c r="G1084" i="1"/>
  <c r="G1099" i="1"/>
  <c r="G1046" i="1"/>
  <c r="H1047" i="1"/>
  <c r="G1047" i="1"/>
  <c r="I1047" i="1"/>
  <c r="H1048" i="1"/>
  <c r="I1048" i="1" s="1"/>
  <c r="G1048" i="1"/>
  <c r="H1049" i="1"/>
  <c r="I1049" i="1" s="1"/>
  <c r="G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H1109" i="1"/>
  <c r="H1104" i="1" s="1"/>
  <c r="I1104" i="1" s="1"/>
  <c r="H1120" i="1"/>
  <c r="H1132" i="1"/>
  <c r="H1149" i="1"/>
  <c r="H1131" i="1" s="1"/>
  <c r="I1131" i="1" s="1"/>
  <c r="H1170" i="1"/>
  <c r="H1178" i="1"/>
  <c r="H1169" i="1"/>
  <c r="H1186" i="1"/>
  <c r="G1109" i="1"/>
  <c r="G1120" i="1"/>
  <c r="G1108" i="1" s="1"/>
  <c r="G1132" i="1"/>
  <c r="G1149" i="1"/>
  <c r="G1131" i="1"/>
  <c r="G1170" i="1"/>
  <c r="G1169" i="1" s="1"/>
  <c r="G1178" i="1"/>
  <c r="G1186" i="1"/>
  <c r="I1186" i="1" s="1"/>
  <c r="G1104" i="1"/>
  <c r="H1105" i="1"/>
  <c r="I1107" i="1"/>
  <c r="I1110" i="1"/>
  <c r="I1111" i="1"/>
  <c r="I1112" i="1"/>
  <c r="I1113" i="1"/>
  <c r="I1114" i="1"/>
  <c r="I1115" i="1"/>
  <c r="I1116" i="1"/>
  <c r="I1117" i="1"/>
  <c r="I1118" i="1"/>
  <c r="I1119" i="1"/>
  <c r="I1121" i="1"/>
  <c r="I1122" i="1"/>
  <c r="I1123" i="1"/>
  <c r="I1124" i="1"/>
  <c r="I1125" i="1"/>
  <c r="I1126" i="1"/>
  <c r="I1127" i="1"/>
  <c r="I1128" i="1"/>
  <c r="I1129" i="1"/>
  <c r="I1130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7" i="1"/>
  <c r="I1188" i="1"/>
  <c r="I1189" i="1"/>
  <c r="H1196" i="1"/>
  <c r="H1202" i="1"/>
  <c r="H1205" i="1"/>
  <c r="H1214" i="1"/>
  <c r="H1204" i="1"/>
  <c r="H1219" i="1"/>
  <c r="I1219" i="1" s="1"/>
  <c r="G1196" i="1"/>
  <c r="G1202" i="1"/>
  <c r="G1195" i="1" s="1"/>
  <c r="G1205" i="1"/>
  <c r="G1214" i="1"/>
  <c r="G1204" i="1"/>
  <c r="G1219" i="1"/>
  <c r="H1191" i="1"/>
  <c r="I1191" i="1" s="1"/>
  <c r="G1191" i="1"/>
  <c r="G1192" i="1"/>
  <c r="H1193" i="1"/>
  <c r="G1193" i="1"/>
  <c r="I1193" i="1"/>
  <c r="I1194" i="1"/>
  <c r="I1196" i="1"/>
  <c r="I1197" i="1"/>
  <c r="I1198" i="1"/>
  <c r="I1199" i="1"/>
  <c r="I1200" i="1"/>
  <c r="I1201" i="1"/>
  <c r="I1202" i="1"/>
  <c r="I1203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20" i="1"/>
  <c r="I1221" i="1"/>
  <c r="H1228" i="1"/>
  <c r="H1231" i="1"/>
  <c r="H1235" i="1"/>
  <c r="H1234" i="1" s="1"/>
  <c r="H1238" i="1"/>
  <c r="I1238" i="1" s="1"/>
  <c r="H1241" i="1"/>
  <c r="G1228" i="1"/>
  <c r="G1231" i="1"/>
  <c r="G1235" i="1"/>
  <c r="G1238" i="1"/>
  <c r="G1224" i="1" s="1"/>
  <c r="G1241" i="1"/>
  <c r="H1224" i="1"/>
  <c r="I1224" i="1" s="1"/>
  <c r="H1225" i="1"/>
  <c r="I1225" i="1" s="1"/>
  <c r="G1225" i="1"/>
  <c r="I1226" i="1"/>
  <c r="I1228" i="1"/>
  <c r="I1229" i="1"/>
  <c r="I1230" i="1"/>
  <c r="I1231" i="1"/>
  <c r="I1232" i="1"/>
  <c r="I1233" i="1"/>
  <c r="I1236" i="1"/>
  <c r="I1237" i="1"/>
  <c r="I1239" i="1"/>
  <c r="I1240" i="1"/>
  <c r="I1241" i="1"/>
  <c r="I1242" i="1"/>
  <c r="I1243" i="1"/>
  <c r="H1251" i="1"/>
  <c r="H1250" i="1" s="1"/>
  <c r="H1269" i="1"/>
  <c r="H1291" i="1"/>
  <c r="H1300" i="1"/>
  <c r="H1247" i="1" s="1"/>
  <c r="H1308" i="1"/>
  <c r="G1251" i="1"/>
  <c r="G1269" i="1"/>
  <c r="G1250" i="1" s="1"/>
  <c r="G1244" i="1" s="1"/>
  <c r="G1291" i="1"/>
  <c r="G1300" i="1"/>
  <c r="G1290" i="1"/>
  <c r="G1308" i="1"/>
  <c r="H1245" i="1"/>
  <c r="I1245" i="1" s="1"/>
  <c r="G1245" i="1"/>
  <c r="G1246" i="1"/>
  <c r="H1248" i="1"/>
  <c r="I1248" i="1" s="1"/>
  <c r="G1248" i="1"/>
  <c r="I1249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G147" i="1"/>
  <c r="H1315" i="1"/>
  <c r="H1318" i="1"/>
  <c r="I1314" i="1"/>
  <c r="G146" i="1"/>
  <c r="F941" i="1"/>
  <c r="F940" i="1" s="1"/>
  <c r="F934" i="1" s="1"/>
  <c r="F953" i="1"/>
  <c r="F956" i="1"/>
  <c r="F938" i="1" s="1"/>
  <c r="F952" i="1"/>
  <c r="F960" i="1"/>
  <c r="F959" i="1"/>
  <c r="F963" i="1"/>
  <c r="F937" i="1"/>
  <c r="F936" i="1"/>
  <c r="F15" i="1"/>
  <c r="F27" i="1"/>
  <c r="F37" i="1"/>
  <c r="F47" i="1"/>
  <c r="F54" i="1"/>
  <c r="F61" i="1"/>
  <c r="F68" i="1"/>
  <c r="F76" i="1"/>
  <c r="F100" i="1"/>
  <c r="F94" i="1" s="1"/>
  <c r="F113" i="1"/>
  <c r="F124" i="1"/>
  <c r="F134" i="1"/>
  <c r="F147" i="1"/>
  <c r="F154" i="1"/>
  <c r="F231" i="1"/>
  <c r="F266" i="1"/>
  <c r="F357" i="1"/>
  <c r="F578" i="1"/>
  <c r="F587" i="1"/>
  <c r="F594" i="1"/>
  <c r="F599" i="1"/>
  <c r="F604" i="1"/>
  <c r="F609" i="1"/>
  <c r="F615" i="1"/>
  <c r="F651" i="1"/>
  <c r="F665" i="1"/>
  <c r="F670" i="1"/>
  <c r="F685" i="1"/>
  <c r="F715" i="1"/>
  <c r="F724" i="1"/>
  <c r="F729" i="1"/>
  <c r="F734" i="1"/>
  <c r="F741" i="1"/>
  <c r="F748" i="1"/>
  <c r="F753" i="1"/>
  <c r="F935" i="1"/>
  <c r="F1049" i="1"/>
  <c r="F1193" i="1"/>
  <c r="F1245" i="1"/>
  <c r="F712" i="1"/>
  <c r="F710" i="1" s="1"/>
  <c r="F14" i="1"/>
  <c r="F26" i="1"/>
  <c r="F36" i="1"/>
  <c r="F53" i="1"/>
  <c r="F75" i="1"/>
  <c r="F97" i="1"/>
  <c r="F115" i="1"/>
  <c r="F133" i="1"/>
  <c r="F142" i="1"/>
  <c r="F157" i="1"/>
  <c r="F153" i="1" s="1"/>
  <c r="F279" i="1"/>
  <c r="F336" i="1"/>
  <c r="F273" i="1"/>
  <c r="F371" i="1"/>
  <c r="F391" i="1"/>
  <c r="F375" i="1" s="1"/>
  <c r="F399" i="1"/>
  <c r="F422" i="1"/>
  <c r="F449" i="1"/>
  <c r="F461" i="1"/>
  <c r="F455" i="1" s="1"/>
  <c r="F468" i="1"/>
  <c r="F480" i="1"/>
  <c r="F500" i="1"/>
  <c r="F511" i="1"/>
  <c r="F506" i="1" s="1"/>
  <c r="F517" i="1"/>
  <c r="F524" i="1"/>
  <c r="F541" i="1"/>
  <c r="F560" i="1"/>
  <c r="F562" i="1"/>
  <c r="F564" i="1"/>
  <c r="F559" i="1" s="1"/>
  <c r="F543" i="1" s="1"/>
  <c r="F568" i="1"/>
  <c r="F570" i="1"/>
  <c r="F622" i="1"/>
  <c r="F614" i="1" s="1"/>
  <c r="F637" i="1"/>
  <c r="F650" i="1"/>
  <c r="F672" i="1"/>
  <c r="F684" i="1"/>
  <c r="F742" i="1"/>
  <c r="F771" i="1"/>
  <c r="F762" i="1" s="1"/>
  <c r="F785" i="1"/>
  <c r="F816" i="1"/>
  <c r="F798" i="1" s="1"/>
  <c r="F851" i="1"/>
  <c r="F877" i="1"/>
  <c r="F895" i="1"/>
  <c r="F888" i="1" s="1"/>
  <c r="F909" i="1"/>
  <c r="F926" i="1"/>
  <c r="F986" i="1"/>
  <c r="F1020" i="1"/>
  <c r="F971" i="1"/>
  <c r="F1084" i="1"/>
  <c r="F1048" i="1"/>
  <c r="F1149" i="1"/>
  <c r="F1106" i="1" s="1"/>
  <c r="F1178" i="1"/>
  <c r="F1202" i="1"/>
  <c r="F1214" i="1"/>
  <c r="F1192" i="1"/>
  <c r="F1224" i="1"/>
  <c r="F1247" i="1"/>
  <c r="F13" i="1"/>
  <c r="F25" i="1"/>
  <c r="F35" i="1"/>
  <c r="F52" i="1"/>
  <c r="F73" i="1"/>
  <c r="F106" i="1"/>
  <c r="F96" i="1"/>
  <c r="F114" i="1"/>
  <c r="F230" i="1"/>
  <c r="F291" i="1"/>
  <c r="F285" i="1"/>
  <c r="F281" i="1" s="1"/>
  <c r="F278" i="1" s="1"/>
  <c r="F272" i="1" s="1"/>
  <c r="F301" i="1"/>
  <c r="F316" i="1"/>
  <c r="F339" i="1"/>
  <c r="F335" i="1" s="1"/>
  <c r="F344" i="1"/>
  <c r="F379" i="1"/>
  <c r="F395" i="1"/>
  <c r="F404" i="1"/>
  <c r="F409" i="1"/>
  <c r="F415" i="1"/>
  <c r="F426" i="1"/>
  <c r="F432" i="1"/>
  <c r="F437" i="1"/>
  <c r="F440" i="1"/>
  <c r="F374" i="1"/>
  <c r="F445" i="1"/>
  <c r="F509" i="1"/>
  <c r="F505" i="1" s="1"/>
  <c r="F355" i="1" s="1"/>
  <c r="F515" i="1"/>
  <c r="F520" i="1"/>
  <c r="F538" i="1"/>
  <c r="F545" i="1"/>
  <c r="F620" i="1"/>
  <c r="F616" i="1"/>
  <c r="F638" i="1"/>
  <c r="F649" i="1"/>
  <c r="F677" i="1"/>
  <c r="F671" i="1"/>
  <c r="F686" i="1"/>
  <c r="F716" i="1"/>
  <c r="F754" i="1"/>
  <c r="F765" i="1"/>
  <c r="F778" i="1"/>
  <c r="F760" i="1"/>
  <c r="F801" i="1"/>
  <c r="F832" i="1"/>
  <c r="F796" i="1"/>
  <c r="F891" i="1"/>
  <c r="F887" i="1" s="1"/>
  <c r="F900" i="1"/>
  <c r="F974" i="1"/>
  <c r="F969" i="1" s="1"/>
  <c r="F1002" i="1"/>
  <c r="F1052" i="1"/>
  <c r="F1068" i="1"/>
  <c r="F1046" i="1"/>
  <c r="F1132" i="1"/>
  <c r="F1104" i="1"/>
  <c r="F1196" i="1"/>
  <c r="F1191" i="1" s="1"/>
  <c r="F1205" i="1"/>
  <c r="F1223" i="1"/>
  <c r="F1246" i="1"/>
  <c r="F12" i="1"/>
  <c r="F74" i="1"/>
  <c r="F95" i="1"/>
  <c r="F158" i="1"/>
  <c r="F152" i="1" s="1"/>
  <c r="F229" i="1"/>
  <c r="F325" i="1"/>
  <c r="F277" i="1"/>
  <c r="F271" i="1" s="1"/>
  <c r="F362" i="1"/>
  <c r="F367" i="1"/>
  <c r="F401" i="1"/>
  <c r="F376" i="1" s="1"/>
  <c r="F429" i="1"/>
  <c r="F458" i="1"/>
  <c r="F454" i="1" s="1"/>
  <c r="F464" i="1"/>
  <c r="F471" i="1"/>
  <c r="F474" i="1"/>
  <c r="F477" i="1"/>
  <c r="F487" i="1"/>
  <c r="F490" i="1"/>
  <c r="F648" i="1"/>
  <c r="F761" i="1"/>
  <c r="F871" i="1"/>
  <c r="F797" i="1"/>
  <c r="F920" i="1"/>
  <c r="F886" i="1" s="1"/>
  <c r="F970" i="1"/>
  <c r="F1047" i="1"/>
  <c r="F1170" i="1"/>
  <c r="F1105" i="1" s="1"/>
  <c r="F1225" i="1"/>
  <c r="F1248" i="1"/>
  <c r="F11" i="1"/>
  <c r="F24" i="1"/>
  <c r="F34" i="1"/>
  <c r="F46" i="1"/>
  <c r="F56" i="1"/>
  <c r="F51" i="1"/>
  <c r="F63" i="1"/>
  <c r="F65" i="1"/>
  <c r="F60" i="1" s="1"/>
  <c r="F70" i="1"/>
  <c r="F67" i="1"/>
  <c r="F78" i="1"/>
  <c r="F72" i="1" s="1"/>
  <c r="F80" i="1"/>
  <c r="F82" i="1"/>
  <c r="F84" i="1"/>
  <c r="F86" i="1"/>
  <c r="F91" i="1"/>
  <c r="F99" i="1"/>
  <c r="F101" i="1"/>
  <c r="F93" i="1" s="1"/>
  <c r="F103" i="1"/>
  <c r="F110" i="1"/>
  <c r="F117" i="1"/>
  <c r="F112" i="1" s="1"/>
  <c r="F119" i="1"/>
  <c r="F126" i="1"/>
  <c r="F123" i="1" s="1"/>
  <c r="F128" i="1"/>
  <c r="F130" i="1"/>
  <c r="F136" i="1"/>
  <c r="F132" i="1" s="1"/>
  <c r="F139" i="1"/>
  <c r="F144" i="1"/>
  <c r="F141" i="1"/>
  <c r="F146" i="1"/>
  <c r="F161" i="1"/>
  <c r="F163" i="1"/>
  <c r="F160" i="1" s="1"/>
  <c r="F165" i="1"/>
  <c r="F167" i="1"/>
  <c r="F175" i="1"/>
  <c r="F174" i="1"/>
  <c r="F178" i="1"/>
  <c r="F181" i="1"/>
  <c r="F183" i="1"/>
  <c r="F185" i="1"/>
  <c r="F177" i="1" s="1"/>
  <c r="F187" i="1"/>
  <c r="F190" i="1"/>
  <c r="F192" i="1"/>
  <c r="F194" i="1"/>
  <c r="F197" i="1"/>
  <c r="F199" i="1"/>
  <c r="F201" i="1"/>
  <c r="F189" i="1"/>
  <c r="F212" i="1"/>
  <c r="F214" i="1"/>
  <c r="F211" i="1"/>
  <c r="F207" i="1"/>
  <c r="F206" i="1" s="1"/>
  <c r="F209" i="1"/>
  <c r="F217" i="1"/>
  <c r="F216" i="1" s="1"/>
  <c r="F219" i="1"/>
  <c r="F221" i="1"/>
  <c r="F224" i="1"/>
  <c r="F170" i="1"/>
  <c r="F172" i="1"/>
  <c r="F169" i="1" s="1"/>
  <c r="F204" i="1"/>
  <c r="F203" i="1"/>
  <c r="F226" i="1"/>
  <c r="F233" i="1"/>
  <c r="F228" i="1" s="1"/>
  <c r="F263" i="1"/>
  <c r="F268" i="1"/>
  <c r="F265" i="1"/>
  <c r="F284" i="1"/>
  <c r="F299" i="1"/>
  <c r="F315" i="1"/>
  <c r="F280" i="1" s="1"/>
  <c r="F275" i="1" s="1"/>
  <c r="F327" i="1"/>
  <c r="F329" i="1"/>
  <c r="F331" i="1"/>
  <c r="F338" i="1"/>
  <c r="F343" i="1"/>
  <c r="F349" i="1"/>
  <c r="F333" i="1" s="1"/>
  <c r="F351" i="1"/>
  <c r="F359" i="1"/>
  <c r="F364" i="1"/>
  <c r="F361" i="1" s="1"/>
  <c r="F366" i="1"/>
  <c r="F378" i="1"/>
  <c r="F373" i="1" s="1"/>
  <c r="F394" i="1"/>
  <c r="F403" i="1"/>
  <c r="F408" i="1"/>
  <c r="F414" i="1"/>
  <c r="F425" i="1"/>
  <c r="F431" i="1"/>
  <c r="F436" i="1"/>
  <c r="F439" i="1"/>
  <c r="F442" i="1"/>
  <c r="F444" i="1"/>
  <c r="F457" i="1"/>
  <c r="F463" i="1"/>
  <c r="F470" i="1"/>
  <c r="F473" i="1"/>
  <c r="F476" i="1"/>
  <c r="F486" i="1"/>
  <c r="F467" i="1"/>
  <c r="F453" i="1" s="1"/>
  <c r="F489" i="1"/>
  <c r="F508" i="1"/>
  <c r="F514" i="1"/>
  <c r="F519" i="1"/>
  <c r="F528" i="1"/>
  <c r="F527" i="1"/>
  <c r="F534" i="1"/>
  <c r="F533" i="1" s="1"/>
  <c r="F504" i="1" s="1"/>
  <c r="F531" i="1"/>
  <c r="F530" i="1"/>
  <c r="F537" i="1"/>
  <c r="F536" i="1"/>
  <c r="F572" i="1"/>
  <c r="F580" i="1"/>
  <c r="F577" i="1" s="1"/>
  <c r="F582" i="1"/>
  <c r="F584" i="1"/>
  <c r="F589" i="1"/>
  <c r="F586" i="1" s="1"/>
  <c r="F591" i="1"/>
  <c r="F596" i="1"/>
  <c r="F593" i="1"/>
  <c r="F601" i="1"/>
  <c r="F598" i="1" s="1"/>
  <c r="F606" i="1"/>
  <c r="F603" i="1"/>
  <c r="F611" i="1"/>
  <c r="F608" i="1" s="1"/>
  <c r="F618" i="1"/>
  <c r="F633" i="1"/>
  <c r="F613" i="1"/>
  <c r="F640" i="1"/>
  <c r="F642" i="1"/>
  <c r="F645" i="1"/>
  <c r="F636" i="1"/>
  <c r="F653" i="1"/>
  <c r="F655" i="1"/>
  <c r="F660" i="1"/>
  <c r="F647" i="1" s="1"/>
  <c r="F662" i="1"/>
  <c r="F667" i="1"/>
  <c r="F664" i="1"/>
  <c r="F674" i="1"/>
  <c r="F669" i="1" s="1"/>
  <c r="F689" i="1"/>
  <c r="F691" i="1"/>
  <c r="F683" i="1" s="1"/>
  <c r="F695" i="1"/>
  <c r="F699" i="1"/>
  <c r="F701" i="1"/>
  <c r="F705" i="1"/>
  <c r="F708" i="1"/>
  <c r="F718" i="1"/>
  <c r="F721" i="1"/>
  <c r="F714" i="1"/>
  <c r="F726" i="1"/>
  <c r="F723" i="1" s="1"/>
  <c r="F731" i="1"/>
  <c r="F728" i="1"/>
  <c r="F736" i="1"/>
  <c r="F738" i="1"/>
  <c r="F733" i="1"/>
  <c r="F744" i="1"/>
  <c r="F740" i="1" s="1"/>
  <c r="F750" i="1"/>
  <c r="F747" i="1"/>
  <c r="F756" i="1"/>
  <c r="F752" i="1" s="1"/>
  <c r="F764" i="1"/>
  <c r="F777" i="1"/>
  <c r="F759" i="1" s="1"/>
  <c r="F791" i="1"/>
  <c r="F800" i="1"/>
  <c r="F831" i="1"/>
  <c r="F795" i="1" s="1"/>
  <c r="F870" i="1"/>
  <c r="F883" i="1"/>
  <c r="F890" i="1"/>
  <c r="F899" i="1"/>
  <c r="F885" i="1" s="1"/>
  <c r="F919" i="1"/>
  <c r="F930" i="1"/>
  <c r="F973" i="1"/>
  <c r="F998" i="1"/>
  <c r="F997" i="1" s="1"/>
  <c r="F1001" i="1"/>
  <c r="F1039" i="1"/>
  <c r="F1037" i="1" s="1"/>
  <c r="F1042" i="1"/>
  <c r="F1051" i="1"/>
  <c r="F1045" i="1" s="1"/>
  <c r="F1067" i="1"/>
  <c r="F1099" i="1"/>
  <c r="F1108" i="1"/>
  <c r="F1103" i="1" s="1"/>
  <c r="F1131" i="1"/>
  <c r="F1169" i="1"/>
  <c r="F1186" i="1"/>
  <c r="F1195" i="1"/>
  <c r="F1204" i="1"/>
  <c r="F1219" i="1"/>
  <c r="F1190" i="1"/>
  <c r="F1241" i="1"/>
  <c r="F1222" i="1" s="1"/>
  <c r="F1308" i="1"/>
  <c r="F1244" i="1"/>
  <c r="F282" i="1"/>
  <c r="F249" i="1"/>
  <c r="F235" i="1"/>
  <c r="F548" i="1"/>
  <c r="F546" i="1"/>
  <c r="F551" i="1"/>
  <c r="F555" i="1"/>
  <c r="F557" i="1"/>
  <c r="F496" i="1"/>
  <c r="F369" i="1"/>
  <c r="G149" i="1"/>
  <c r="F711" i="1"/>
  <c r="F49" i="1"/>
  <c r="F149" i="1"/>
  <c r="F502" i="1"/>
  <c r="F447" i="1"/>
  <c r="F451" i="1"/>
  <c r="F29" i="1"/>
  <c r="F32" i="1"/>
  <c r="F492" i="1"/>
  <c r="F494" i="1"/>
  <c r="F498" i="1"/>
  <c r="F17" i="1"/>
  <c r="F20" i="1"/>
  <c r="F22" i="1"/>
  <c r="F39" i="1"/>
  <c r="F42" i="1"/>
  <c r="F44" i="1"/>
  <c r="F353" i="1" l="1"/>
  <c r="F270" i="1"/>
  <c r="F1316" i="1"/>
  <c r="F1318" i="1"/>
  <c r="F156" i="1"/>
  <c r="F151" i="1" s="1"/>
  <c r="F9" i="1" s="1"/>
  <c r="F10" i="1" s="1"/>
  <c r="F356" i="1"/>
  <c r="F1317" i="1" s="1"/>
  <c r="F968" i="1"/>
  <c r="F354" i="1"/>
  <c r="F1315" i="1" s="1"/>
  <c r="F1313" i="1" s="1"/>
  <c r="I1250" i="1"/>
  <c r="G1247" i="1"/>
  <c r="I1247" i="1" s="1"/>
  <c r="H1246" i="1"/>
  <c r="I1246" i="1" s="1"/>
  <c r="H1290" i="1"/>
  <c r="I1290" i="1" s="1"/>
  <c r="I1235" i="1"/>
  <c r="H1192" i="1"/>
  <c r="I1192" i="1" s="1"/>
  <c r="H1195" i="1"/>
  <c r="I1067" i="1"/>
  <c r="I890" i="1"/>
  <c r="H759" i="1"/>
  <c r="I759" i="1" s="1"/>
  <c r="I1251" i="1"/>
  <c r="G1234" i="1"/>
  <c r="I1234" i="1" s="1"/>
  <c r="H1227" i="1"/>
  <c r="H1223" i="1"/>
  <c r="I1204" i="1"/>
  <c r="I1169" i="1"/>
  <c r="H1045" i="1"/>
  <c r="I886" i="1"/>
  <c r="I714" i="1"/>
  <c r="G1190" i="1"/>
  <c r="G1103" i="1"/>
  <c r="I969" i="1"/>
  <c r="G795" i="1"/>
  <c r="I762" i="1"/>
  <c r="G669" i="1"/>
  <c r="I669" i="1" s="1"/>
  <c r="I674" i="1"/>
  <c r="I636" i="1"/>
  <c r="G1227" i="1"/>
  <c r="G1222" i="1" s="1"/>
  <c r="G1223" i="1"/>
  <c r="G1045" i="1"/>
  <c r="G934" i="1"/>
  <c r="I1149" i="1"/>
  <c r="I1109" i="1"/>
  <c r="G1106" i="1"/>
  <c r="H1108" i="1"/>
  <c r="H971" i="1"/>
  <c r="G1001" i="1"/>
  <c r="H1001" i="1"/>
  <c r="G936" i="1"/>
  <c r="I936" i="1" s="1"/>
  <c r="G899" i="1"/>
  <c r="I899" i="1" s="1"/>
  <c r="H919" i="1"/>
  <c r="I919" i="1" s="1"/>
  <c r="I801" i="1"/>
  <c r="G798" i="1"/>
  <c r="I798" i="1" s="1"/>
  <c r="H800" i="1"/>
  <c r="G752" i="1"/>
  <c r="I752" i="1" s="1"/>
  <c r="G710" i="1"/>
  <c r="I710" i="1" s="1"/>
  <c r="I689" i="1"/>
  <c r="I677" i="1"/>
  <c r="G614" i="1"/>
  <c r="G1317" i="1" s="1"/>
  <c r="H613" i="1"/>
  <c r="I613" i="1" s="1"/>
  <c r="G608" i="1"/>
  <c r="I608" i="1" s="1"/>
  <c r="I601" i="1"/>
  <c r="H373" i="1"/>
  <c r="I271" i="1"/>
  <c r="H284" i="1"/>
  <c r="H281" i="1"/>
  <c r="I285" i="1"/>
  <c r="I211" i="1"/>
  <c r="I1120" i="1"/>
  <c r="H1106" i="1"/>
  <c r="I1106" i="1" s="1"/>
  <c r="G973" i="1"/>
  <c r="G968" i="1" s="1"/>
  <c r="H973" i="1"/>
  <c r="H959" i="1"/>
  <c r="I959" i="1" s="1"/>
  <c r="I750" i="1"/>
  <c r="G373" i="1"/>
  <c r="H333" i="1"/>
  <c r="I333" i="1" s="1"/>
  <c r="I343" i="1"/>
  <c r="H93" i="1"/>
  <c r="I93" i="1" s="1"/>
  <c r="I103" i="1"/>
  <c r="G453" i="1"/>
  <c r="I453" i="1" s="1"/>
  <c r="I408" i="1"/>
  <c r="G281" i="1"/>
  <c r="G278" i="1" s="1"/>
  <c r="G272" i="1" s="1"/>
  <c r="G1316" i="1" s="1"/>
  <c r="G284" i="1"/>
  <c r="G280" i="1" s="1"/>
  <c r="G275" i="1" s="1"/>
  <c r="G270" i="1" s="1"/>
  <c r="H156" i="1"/>
  <c r="I169" i="1"/>
  <c r="I123" i="1"/>
  <c r="I95" i="1"/>
  <c r="G1105" i="1"/>
  <c r="I1105" i="1" s="1"/>
  <c r="H1046" i="1"/>
  <c r="I1046" i="1" s="1"/>
  <c r="I940" i="1"/>
  <c r="I926" i="1"/>
  <c r="G797" i="1"/>
  <c r="I778" i="1"/>
  <c r="H760" i="1"/>
  <c r="I760" i="1" s="1"/>
  <c r="I718" i="1"/>
  <c r="I378" i="1"/>
  <c r="G504" i="1"/>
  <c r="H504" i="1"/>
  <c r="I504" i="1" s="1"/>
  <c r="I366" i="1"/>
  <c r="G156" i="1"/>
  <c r="G151" i="1" s="1"/>
  <c r="I189" i="1"/>
  <c r="I277" i="1"/>
  <c r="H228" i="1"/>
  <c r="I228" i="1" s="1"/>
  <c r="I158" i="1"/>
  <c r="H335" i="1"/>
  <c r="I335" i="1" s="1"/>
  <c r="I157" i="1"/>
  <c r="I144" i="1"/>
  <c r="I70" i="1"/>
  <c r="H34" i="1"/>
  <c r="I25" i="1"/>
  <c r="I13" i="1"/>
  <c r="I34" i="1" l="1"/>
  <c r="I284" i="1"/>
  <c r="H280" i="1"/>
  <c r="I800" i="1"/>
  <c r="H795" i="1"/>
  <c r="I795" i="1" s="1"/>
  <c r="I971" i="1"/>
  <c r="H1317" i="1"/>
  <c r="I1317" i="1" s="1"/>
  <c r="G885" i="1"/>
  <c r="I1045" i="1"/>
  <c r="I1227" i="1"/>
  <c r="H1222" i="1"/>
  <c r="I1222" i="1" s="1"/>
  <c r="H1190" i="1"/>
  <c r="I1190" i="1" s="1"/>
  <c r="I1195" i="1"/>
  <c r="I797" i="1"/>
  <c r="G1315" i="1"/>
  <c r="I156" i="1"/>
  <c r="H151" i="1"/>
  <c r="I151" i="1" s="1"/>
  <c r="H968" i="1"/>
  <c r="I968" i="1" s="1"/>
  <c r="I973" i="1"/>
  <c r="I1108" i="1"/>
  <c r="H1103" i="1"/>
  <c r="I1103" i="1" s="1"/>
  <c r="H353" i="1"/>
  <c r="I353" i="1" s="1"/>
  <c r="I373" i="1"/>
  <c r="G1318" i="1"/>
  <c r="I1318" i="1" s="1"/>
  <c r="I1001" i="1"/>
  <c r="H934" i="1"/>
  <c r="I934" i="1" s="1"/>
  <c r="H1244" i="1"/>
  <c r="I1244" i="1" s="1"/>
  <c r="H278" i="1"/>
  <c r="I281" i="1"/>
  <c r="G353" i="1"/>
  <c r="G9" i="1" s="1"/>
  <c r="G10" i="1" s="1"/>
  <c r="H885" i="1"/>
  <c r="I885" i="1" s="1"/>
  <c r="I1223" i="1"/>
  <c r="I614" i="1"/>
  <c r="G1313" i="1" l="1"/>
  <c r="I1315" i="1"/>
  <c r="H275" i="1"/>
  <c r="I280" i="1"/>
  <c r="I278" i="1"/>
  <c r="H272" i="1"/>
  <c r="I275" i="1" l="1"/>
  <c r="H270" i="1"/>
  <c r="I272" i="1"/>
  <c r="H1316" i="1"/>
  <c r="H1313" i="1" l="1"/>
  <c r="I1313" i="1" s="1"/>
  <c r="I1316" i="1"/>
  <c r="I270" i="1"/>
  <c r="H9" i="1"/>
  <c r="I9" i="1" l="1"/>
  <c r="H10" i="1"/>
</calcChain>
</file>

<file path=xl/sharedStrings.xml><?xml version="1.0" encoding="utf-8"?>
<sst xmlns="http://schemas.openxmlformats.org/spreadsheetml/2006/main" count="1822" uniqueCount="599">
  <si>
    <t>ՀՀ տարածքում ՎիՋիԷս-84 (WGS-84) համաշխարհային գեոդեզիական կոորդինատային համակարգում ստեղծված Արբանյակային գեոդեզիական  ցանցի (ԱԳՑ) հիմնակետերի և Պետական գեոդեզիական  ցանցի (ՊԳՑ) կետերի ուսումնասիրում և թարմացում</t>
  </si>
  <si>
    <t xml:space="preserve">Տեղագրական քարտեզագրություն </t>
  </si>
  <si>
    <t xml:space="preserve"> ՀՀ ՀԱՆՐԱՅԻՆ ԾԱՌԱՅՈՒԹՅՈՒՆՆԵՐԸ ԿԱՐԳԱՎՈՐՈՂ ՀԱՆՁՆԱԺՈՂՈՎ</t>
  </si>
  <si>
    <t>Վ. Գետաշենի գերեզմանոց տանող ճանապարհի ասֆալտապատում</t>
  </si>
  <si>
    <t>Աշխարհագրական անվանումների հաշվառման, պետական քարտադարանի վարման և թարմացման աշխատանքներ</t>
  </si>
  <si>
    <t>Ներդրումներ «ՀՀ կառավարությանն առընթեր պետական եկամուտների կոմիտեի ուսումնական կենտրոն» ՊՈԱԿ-ում</t>
  </si>
  <si>
    <t>ՀՀ կառավարությանն առընթեր ազգային անվտանգության ծառայության 2-րդ սահմանապահ ջոկատի 2-րդ սահմանապահ ուղեկալի վերանորոգում</t>
  </si>
  <si>
    <t>ՀՀ կառավարությանն առընթեր ազգային անվտանգության ծառայության վարչական շենքի տարածքի ասֆալտապատում</t>
  </si>
  <si>
    <t>ՀՀ կառավարությանն առընթեր ազգային անվտանգության ծառայության վարչական շենքի աշխատասենյակների վերանորոգում</t>
  </si>
  <si>
    <t>ՀՀ մարդու իրավունքների պաշտպանի աշխատակազմի կարողությունների զարգացում</t>
  </si>
  <si>
    <t>ք. Չարենցավանի թիվ 4 դպրոց</t>
  </si>
  <si>
    <t>ք. Հրազդանի թիվ 6 դպրոց</t>
  </si>
  <si>
    <t xml:space="preserve"> Հաստատված է «Հայաստանի Հանրապետության 2014 թվականի պետական բյուջեի մասին» Հայաստանի Հանրապետության օրենքով:        </t>
  </si>
  <si>
    <t>Իմունականխարգելման  ազգային ծրագրի ծառայությունների աջակցության  դրամաշնորհային ծրագիր</t>
  </si>
  <si>
    <t>Պետական հիմնարկների եվ կազմակերպությունների աշխատողների սոցիալական փաթեթով ապահովում ծրագրում ընդգրկված առողջապահական փաթեթի շրջանակներում բժշկական օգնության եվ սպասարկման ծառայությունների տրամադրում</t>
  </si>
  <si>
    <t xml:space="preserve">  -շենքերի և շինությունների շինարարություն</t>
  </si>
  <si>
    <t>ՀՀ  ԲՆԱՊԱՀՊԱՆՈՒԹՅԱՆ ՆԱԽԱՐԱՐՈՒԹՅՈՒՆ</t>
  </si>
  <si>
    <t>«Բնապահպանական նպատակային ֆոնդ» արտաբյուջետային հաշիվ</t>
  </si>
  <si>
    <t>20</t>
  </si>
  <si>
    <t xml:space="preserve">ՀՀ ԱՇԽԱՏԱՆՔԻ ԵՎ ՍՈՑԻԱԼԱԿԱՆ ՀԱՐՑԵՐԻ ՆԱԽԱՐԱՐՈՒԹՅԱՆ ՍՈՑԻԱԼԱԿԱՆ ԱՊԱՀՈՎՈՒԹՅԱՆ ՊԵՏԱԿԱՆ ԾԱՌԱՅՈՒԹՅՈՒՆ </t>
  </si>
  <si>
    <t>Ընտրական վարչարարության փորձի ուսումնասիրում, ընտրական վարչարարության բարձրացում, կենտրոնական ընտրական հանձնաժողովի վերազինում և ընտրական օրենսդրությանը վերաբերող նյութերի հրապարակում</t>
  </si>
  <si>
    <t>23</t>
  </si>
  <si>
    <t>17</t>
  </si>
  <si>
    <t>ՀՀ տարածքային կառավարման նախարարության միգրացիոն պետական ծառայության եվ ՄԱԿ-ի փախստականների գծով գերագույն հանձնակատարի Հայաստանյան գրասենյակի միջև կնքված ենթահամաձայնագրերի շրջանակներում հատկացվող ֆինանսական աջակցություն (արտաբյուջետային միջոցների հաշվին)</t>
  </si>
  <si>
    <t>25</t>
  </si>
  <si>
    <t>ՀՀ ՔՆՆՉԱԿԱՆ ԿՈՄԻՏԵ</t>
  </si>
  <si>
    <t>Մ.Սարյանի անվան տուն թանգարանի վերակառուցման լրացուցիչ աշխատանքներ</t>
  </si>
  <si>
    <t>Երևանի թիվ 16 հատուկ դպրոցի շենքի վերակառուցում ու հիմնանորոգում</t>
  </si>
  <si>
    <t>ՀՀ Արագածոտնի մարզի գ.Ծաղկահովիտի թիվ 5 բ/շենքի տարածքի բարեկարգման աշխատանքների նախագծանախահաշվային թաստաթղթերի մշակում և փորձաքննություն</t>
  </si>
  <si>
    <t>ՀՀ Արագածոտնի մարզի գ.Ծաղկահովիտի թիվ 5 բ/շենքի տարածքի բարեկարգման աշխատանքներ</t>
  </si>
  <si>
    <t>ք.Վեդի մշակույթի տան հիմնանորոգման լրացուցիչ ավարտական աշխատանքներ</t>
  </si>
  <si>
    <t>Երևանի կամերային թատրոնի (դահլիճային մասնաշենքի  ներքին հաղորդակցուղիներ, մասնակի հարդարում) կառուցման աշխատանքների նախագծանախահաշվային փաստաթղթերի մշակում և փորձաքննություն</t>
  </si>
  <si>
    <t xml:space="preserve">Վանաձորի Ս. Շահումյանի անվան թիվ 6 միջն. դպրոցի չորս մասնաշենքերի տանիքների վերակառուցման, սանհանգույցների և արտաքին կոյուղագծերի հիմնանորոգում </t>
  </si>
  <si>
    <t>«Վանաձորի բժշկական կենտրոն» ՓԲԸ շինարարություն</t>
  </si>
  <si>
    <t>գ. Մեծ Մանթաշի դպրոցի վերակառուցման աշխատանքներ</t>
  </si>
  <si>
    <t>ք.Վանաձորի  գյուղատնտեսական քոլեջի վերակառուցման նախագծանախահաշվային փաստաթղթերի  մշակման աշխատանքներ</t>
  </si>
  <si>
    <t>գ. Լեռնապարի արտաքին ջրամատակարարման շինարարություն</t>
  </si>
  <si>
    <t>գ. Լեռնապարի արտաքին ջրամատակարարման նախագծի մշակման աշխատանքներ</t>
  </si>
  <si>
    <t>ՀՀ Արմավիր մարզ</t>
  </si>
  <si>
    <t>գ.Պտղունքի նոր դպրոցի կառուցման գոյություն ունեցող նախագծանախահաշվային փաստաթղթերի լրամշակում, արդիականացում</t>
  </si>
  <si>
    <t>գ. Նոր Գեղի Բանավանի դպրոցի  հիմնանորոգման և կիսակառույցի ավարտման լրացուցիչ աշխատանքների նախագծանախահաշվային փաստաթղթերի  լրամշակում</t>
  </si>
  <si>
    <t>ք. Եղվարդի մարզադպրոցի ավարտման լրացուցիչ աշխատանքների նախագծանախահաշվային փաստաթղթերի  լրամշակում</t>
  </si>
  <si>
    <t>ք. Մասիսի մարզադպրոցի նախագծանախահաշվային փաստաթղթերի  լրամշակում</t>
  </si>
  <si>
    <t>Երևանի Խ. Դաշտենցի անվան N 114 ավագ դպրոցի երկրորդ մասնա¬շենքի վերակառուցում ու հիմնանորոգում</t>
  </si>
  <si>
    <t xml:space="preserve">Երևանի N 115 ավագ դպրոցի շենքի  տանիքի նորոգում </t>
  </si>
  <si>
    <t>գ. Մեծամորի N 2 ավագ դպրոցի տանիքի հիմնանորոգում</t>
  </si>
  <si>
    <t>Արթիկի N 7 ավագ դպրոցի շենքի տանիքի նորոգում</t>
  </si>
  <si>
    <t>Երևանի օլիմպիական հերթափոխի պետական մարզա¬կան քոլեջի հանրակացարանային մասնաշենքի փլուզված հատվածամասի վերակառուցման աշխատանքներ</t>
  </si>
  <si>
    <t>Երևանի օլիմպիական հերթափոխի պետական մարզա¬կան քոլեջի հանրակացարանային մասնաշենքի փլուզված հատվածամասի վերակառուցման նախագծանախահաշվային փաստաթղթերի  մշակման աշխատանքներ</t>
  </si>
  <si>
    <t>«Ալավերդու արհեստագործական պետական ուսումնարան» ՊՈԱԿ-ի ջեռուցման համակարգի կառուցում</t>
  </si>
  <si>
    <t>«Ալավերդու արհեստագործական պետական ուսումնարան» ՊՈԱԿ-ի ջեռուցման համակարգի նախագծանախահաշվային փաստաթղթերի  լրամշակում</t>
  </si>
  <si>
    <t>Գյումրու թիվ 1 արհեստագործական պետական ուսումնարան» ՊՈԱԿ-ում վերակառուցման աշխատանքների նախագծանախահաշվային փաստաթղթերի  մշակում</t>
  </si>
  <si>
    <t>Գյումրու թիվ 3 արհեստագործական պետական ուսումնարան» ՊՈԱԿ-ի  վերակառուցման նախագծանախահաշվային փաստաթղթերի  մշակում</t>
  </si>
  <si>
    <t>Ամասիայի արհեստագործական պետական ուսումնարան» ՊՈԱԿ-ի վերակառուցման նախագծանախահաշվային փաստաթղթերի  մշակում</t>
  </si>
  <si>
    <t>Քաջարանի արհեստագործական պետական ուսումնարան» ՊՈԱԿ-ի  վերակառուցման նախագծանախահաշվային փաստաթղթերի  մշակում</t>
  </si>
  <si>
    <t>Բերդի արհեստագործական պետական ուսումնարան» ՊՈԱԿ-ի  վերակառուցման նախագծանախահաշվային փաստաթղթերի  մշակում</t>
  </si>
  <si>
    <t>Սևան-Մարտունի-Գետափ -Մ-2 ճանապարհի կմ 0-կմ 1.1 հատվածի հիմնանորոգման աշխատանքներ</t>
  </si>
  <si>
    <t>Ճանապարհային նշաններ և կահավորման աշխատանքներ</t>
  </si>
  <si>
    <t>Մ-8, Վանաձոր-Դիլիջան կմ 40+000-կմ 42+000 հիմնանորոգման աշխատանքներ</t>
  </si>
  <si>
    <t>Մ-4, Երևան-Սևան-Իջևան-Ադրբեջանի սահման կմ 96+230-կմ96+550 (Դիլիջանի օղակաձև հրապարակ) հատվածի հիմնանորոգման աշխատանքներ</t>
  </si>
  <si>
    <t xml:space="preserve">Մ-6, Վանաձոր-Ալավերդի-Վրաստանի սահման միջպետական նշանակության ավտոճանապարհի կմ 25+800 (Վահագնի գյուղի մոտակայքում) փլուզված հատվածի վերականգնման  աշխատանքներ </t>
  </si>
  <si>
    <t xml:space="preserve">Մ-16, Մ-4-Ոսկեպար-Նոյեմբերյան-Մ-6 միջպետական ավտոճանապարհի՝ Կիրանց գյուղի վերջնամասում ճանապարհի ջրահեռացման կարգավորման աշխատանքներ </t>
  </si>
  <si>
    <t xml:space="preserve">Մ-1-Երևան-Գյումրի-Վրաստանի սահման ա/ճ-ից դեպի Գյումրի քաղաքի Շիրակի օդանավակայան տանող ճանապարհի, ինչպես նաև Օդանավակայանի մուտքի և Օղակաձև Հրապարակի վերանորոգման աշխատանքներ </t>
  </si>
  <si>
    <t xml:space="preserve">Գյումրի քաղաքի Ամենափրկիչ եկեղեցուն հարակից Աբովյան փողոցի և Գյումրի քաղաքի Վարդան Աճեմյանի անվան թատրոնի շենքին հարակից Ֆուրմանով փողոցի և տարածքի  վերանորոգման աշխատանքներ </t>
  </si>
  <si>
    <t xml:space="preserve">Մ-1-Երևան-Գյումրի-Վրաստանի սահման ա/ճ-ի և Գյումրի քաղաքի փողոցների նշագծման աշխատանքներ </t>
  </si>
  <si>
    <t>Մ-6 Ձորագյուղ 4.4 կմ երկարությամբ ճանապարհահատվածի անցանելիության ապահովման աշխատանքներ</t>
  </si>
  <si>
    <t>ՀՀ Լոռու մարզի Մ-6 Թեղուտ 3.7 կմ երկարությամբ ավտոճանապարհի հիմնանորոգման աշխատանքներ</t>
  </si>
  <si>
    <t>ՀՀ Լոռու մարզի Թեղուտ համայնքի 1.8 կմ երկարությամբ ներհամայնքային ճանապարհի հիմնանորոգման աշխատանքներ</t>
  </si>
  <si>
    <t>ՀՀՏավուշի մարզի Կողբ համայնքի 3.6 կմ երկարությամբ ներհամայնքային ճանապարհների հիմնանորոգման աշխատանքներ</t>
  </si>
  <si>
    <t>1.3 Հանրապետական նշանակության ա/ճանապարհներ</t>
  </si>
  <si>
    <t>Հ-66 Շաղիկ-Արդենիս-Թավշուտ Մ-1 ավտոճանապարհի Արդենիս-Բերդաշեն 5.3 կմ երկարությամբ գրունտային հատվածի վերանորոգման աշխատանքներ</t>
  </si>
  <si>
    <t>Հ-55 Հրազդանի տրանսպորտային հանգույց-Ծաղկաձորի մարզահամալիր ավտոճանապարհի 7-րդ կմ-ում նստվածքային հատվածի վերանորոգման աշխատանքներ</t>
  </si>
  <si>
    <t>Հ8, Երևան-Արտաշատ-Այգեվան-Մ2, Ազատավան-Բերքանուշ 3.5 կմ երկարությամբ հատվածի հիմնանորոգման աշխատանքներ</t>
  </si>
  <si>
    <t xml:space="preserve">Հ-53, Մ-4-Սեմյոնովկա-Մ-4 հանրապետական նշանակության ավտոճանապարհի կահավորման աշխատանքներ </t>
  </si>
  <si>
    <t>&lt;&lt;Ամբերդ&gt;&gt; պատմամշակութային համալիրի խաչմերուկից մինչև &lt;&lt;Արագած&gt;&gt; բարձրադիր գիտակայան ընկած շուրջ 13.4 կիլոմետր երկարությամբ ճանապարհահատվածի անցանելիության ապահովման աշխատանքներ</t>
  </si>
  <si>
    <t>Նորաշեն-Դվին ավտոճանապարհի 0.3կմ երկարությամբ հատվածի հիմնանորոգման  աշխատանքներ</t>
  </si>
  <si>
    <t>Քաղցրաշեն-Նորաշեն 0.3կմ երկարությամբ հատվածի անցանելիության ապահովման աշխատանքներ</t>
  </si>
  <si>
    <t xml:space="preserve"> Հ-15 Մ-5-Արմավիր-Արգավանդ-Մարգարա հանրապետական նշանակության ավտոճանապարհի կմ 8+400 հատվածում գտնվող սլավինսկու տիպի կամուրջի հիմնանորոգում</t>
  </si>
  <si>
    <t>Ագարակում բնակելի շենքի կառուցման լրացուցիչ աշխատանքներ</t>
  </si>
  <si>
    <t>Մեհրաբում բնակելի շենքի կառուցման լրացուցիչ աշխատանքներ (գազամատակարարում և բարեկարգում)</t>
  </si>
  <si>
    <t>Արարատում հանրակացարանի վերանորոգման լրացուցիչ աշխատանքներ</t>
  </si>
  <si>
    <t>Վանաձորում բնակելի շենքի վերանորոգում (48 բնակարան)  լրացուցիչ աշխատանքներ</t>
  </si>
  <si>
    <t>&lt;&lt;Սևան&gt;&gt;, &lt;&lt;Արթիկ&gt;&gt;  քրեակատարողական հիմնարկների կապիտալ վերանորոգումներ</t>
  </si>
  <si>
    <t xml:space="preserve">  -շենքերի և շինությունների կապիտալ վերանորոգում , որից</t>
  </si>
  <si>
    <t>Որակի ենթակառուցվածքների բարեփոխում</t>
  </si>
  <si>
    <t>Ջավախքի դպրոցներին գույքի տրամադրում</t>
  </si>
  <si>
    <t>Պլանաբարձունքային հիմքի ստեղծման, ամրացման և ճանաչման կետերի դիտարկման աշխատանքներ</t>
  </si>
  <si>
    <t>ՀՀ ԳՅՈՒՂԱՏՆՏԵՍՈՒԹՅԱՆ ՆԱԽԱՐԱՐՈՒԹՅԱՆ ՋՐԱՅԻՆ ՏՆՏԵՍՈՒԹՅԱՆ ՊԵՏԱԿԱՆ ԿՈՄԻՏԵ</t>
  </si>
  <si>
    <t>5070 զորամասի տանիքի վերանորոգում</t>
  </si>
  <si>
    <t>ՀՀ կառավարությանն առընթեր ոստիկանության ստորոբաժանումների կողմից պայմանագրային հիմունքներով պահպանության և անվտանգության ապահովում</t>
  </si>
  <si>
    <t>ՀՀ կառավարությանն առընթեր ոստիկանության ճանապարհային ոստիկանության կողմից արձանագրված խախտումների համար վարչական տուգանքների գանձումներից, գրանցման-քննական ծառայությունների դիմաց վճարումներ և այլ վճարովի ծառայություններ</t>
  </si>
  <si>
    <t>Անշարժ գույքի օտարումից մուտքերի հաշվին անշարժ գույքի կապիտալ շինարարության եվ կապիտալ վերանորոգման աշխատանքների իրականացում</t>
  </si>
  <si>
    <t>Կապան համայնքի Բարաբաթում տանող ճանապարհի ասֆալտապատում</t>
  </si>
  <si>
    <t>Ագարակ- մաքսատուն ճանապարհի կառուցում</t>
  </si>
  <si>
    <t>Սիսիան  համայնքի Վահան Խորենի ճանապարհի ասֆալտապատում</t>
  </si>
  <si>
    <t>Մ-2-Տաշտուն ճանապարհնից Լիճք տանող ճանապարհի ասֆալտապատում</t>
  </si>
  <si>
    <t>Ակներ - Վերիշեն ճանապարհի վերանորոգում</t>
  </si>
  <si>
    <t xml:space="preserve"> Պետական նշանանակության ավտոճանապարհների հիմնանորոգում</t>
  </si>
  <si>
    <t>Նոյեմբերյան համայնքի Վիրոնոյի փողոցի վերանորոգում</t>
  </si>
  <si>
    <t>Թեղուտ համայնքի դպրոց տանող ճանապարհի ասֆալտապատում</t>
  </si>
  <si>
    <t>Բերդ համայնքի թիվ 2 մանկապարտեզ տանող ճանապարհի ասֆալտապատոմ</t>
  </si>
  <si>
    <t>Ն.Կ.Աղբյուր համայնքի կենտրոնական հատվածի բարեկարգում, ասֆալտապատում</t>
  </si>
  <si>
    <t>Տավուշի համայնքի հայրենական պատերազմում զոհվածների հուշարձանի տարածքի բարեկարգում</t>
  </si>
  <si>
    <t>Իջևան համայնքի Անկախության փողոցի մայթերի ասֆալտապատում</t>
  </si>
  <si>
    <t>Ոսկեվան համայնքի կենտրոնական ճանապարհի փողոցային լուսավորության համակարգի վերանորոգում</t>
  </si>
  <si>
    <t>Հովք համայնքի կենտրոնական ճանապարհի փողոցային լուսավորության համակարգի վերանորոգում</t>
  </si>
  <si>
    <t>Իջևան համայնքի շենքերի բակերի բարեկարգում, ասֆալտապատում</t>
  </si>
  <si>
    <t>Կիրանց համայնքի կենտրոնական ճանապարհի փողոցային լուսավորության համակարգի վերանորոգում</t>
  </si>
  <si>
    <t>Վ.Ծաղկավանի համայնքային ճանապարհների ասֆալտապատում</t>
  </si>
  <si>
    <t>Տավուշի համայնքի գերազմանատուն տանող ճանապարհի ասֆալտապատում</t>
  </si>
  <si>
    <t>Բերդ համայնքի Մաշտոցի փողոցի մայթերի վերանորոգում</t>
  </si>
  <si>
    <t>Մ-4 Երևան-Սևան-Իջևան միջպետական ճանապարհի Իջևան համայնքի շուկայի հատվածի բարեկարգում</t>
  </si>
  <si>
    <t>Դիլիջան քաղաքում համայնքային ճանապարհների վերականգնում</t>
  </si>
  <si>
    <t>Իջևան համայնքի Մետաղագործների փողոցի վերանորոգում և շահագործում</t>
  </si>
  <si>
    <t>Դիլիջան համայնքի Հակոբջանյան ճանապարհի վերանորոգում, ասֆալտապատում</t>
  </si>
  <si>
    <t>Բերդ համայնքի եկեղեցու տարածքի բարեկարգում</t>
  </si>
  <si>
    <t>Չորաթան համայնքի կենտրոնական հատվածի ասֆալտապատում</t>
  </si>
  <si>
    <t>Բագրատաշեն համայնքի թիվ2 դպրոցի տանիքի վերանորոգում</t>
  </si>
  <si>
    <t>Դեձավան համայնքի դպրոցի  տանիքի վերանորոգում</t>
  </si>
  <si>
    <t>Մովսես համայնքի դպրոցի կոյուղու վերանորոգում</t>
  </si>
  <si>
    <t>Կողբ համայնքի դպրոցի վերանորոգում</t>
  </si>
  <si>
    <t>Դպրոցներում ռազմագիտության դասասենյակների վերանորոգում/10 հատ/</t>
  </si>
  <si>
    <t>Ն.Ծաղկավան համայնքի դպրոցի վերանորոգում</t>
  </si>
  <si>
    <t>Բերդ համայնքի թիվ 3 դպրոցի վերանորոգում</t>
  </si>
  <si>
    <t xml:space="preserve">  -շենքերի և շինությունների կապիտալ վերանորոգում</t>
  </si>
  <si>
    <t>Գյումրի համայնքի Շիրակացի փողոցի վերանորոգում (Ալեք Մանուկյան փողոցից մինչև Դուդկո փողոց)</t>
  </si>
  <si>
    <t>Եղնիկ համայնքի դպրոցի վերանորոգում և ամրացում</t>
  </si>
  <si>
    <t>Վ.Բազմաբերդ համայնքի դպրոցի վերանորոգում</t>
  </si>
  <si>
    <t>Դավթաշեն համայնքի դպրոցի վերանորոգում</t>
  </si>
  <si>
    <t>Բազմաղբյուր համայնքի դպրոցի քամու հետևանքով քանդված տանիքի վերանորոգում</t>
  </si>
  <si>
    <t>Ձորագլուխ համայնքի դպրոցի տանիքի վերանորոգում</t>
  </si>
  <si>
    <t>Գյումրի համայնքի Պռոշյան փողոցի (Գ. Նժդեհ փողոցից մինչև մարզային ոստիկանության շենք) մասնակի  վերանորոգում</t>
  </si>
  <si>
    <t>Գյումրի համայնքի Գորկու փողոցի մասնակի վերանորոգում (Մուսայելյան փողոցից մինչև Խաղաղության օղակ)</t>
  </si>
  <si>
    <t>Ախուրյան համայնքի Վազգեն Ա փողոցի մասնակի վերանորոգում</t>
  </si>
  <si>
    <t>Հովունի համայնք մտնող ճանապարհի մասնակի վերանորոգում (ավազակոպիճային ծածկույթ)</t>
  </si>
  <si>
    <t>Մարալիկ համայնքի Թումանյան  փողոցի մասնակի վերանորոգում</t>
  </si>
  <si>
    <t>Ձորակապ համայնքի 1-ին փողոցի մասնակի վերանորոգում</t>
  </si>
  <si>
    <t>Արթիկ համայնքի Անկախության փողոցի մասնակի փոսային նորոգում</t>
  </si>
  <si>
    <t>Մ-1 Սարագյուղ ճանապարհի մասնակի վերանորոգում  (ավազակոպիճային ծածկույթ)</t>
  </si>
  <si>
    <t xml:space="preserve">Երազգավորս համայնքի դպրոցի մարզադահլիճի հատակների վերանորոգում   </t>
  </si>
  <si>
    <t>Հայկավան համայնքի դպրոցի տանիքի վերանորոգում</t>
  </si>
  <si>
    <t xml:space="preserve">Շիրակավան համայնքի դպրոցի մարզադահլիճի և հանդիսությունների սրահի  պատուհանների փոխարինում և  մասնակի վերանորոգում            </t>
  </si>
  <si>
    <t>Կարմրավան համայնքի դպրոցի շենքի մասնակի վերանորոգում</t>
  </si>
  <si>
    <t>Բագրավան համայնքի դպրոցի տանիքի մասնակի և մարզադահլիճի հատակների վերանորոգում</t>
  </si>
  <si>
    <t>Բասեն համայնքի դպրոցի մարզադահլիճի հատակների և տանիքի մասնակի վերանորոգում</t>
  </si>
  <si>
    <t>Ձորակապ համայնքի դպրոցի պատուհանների մասնակի փոխարինում</t>
  </si>
  <si>
    <t>Գյումրու թիվ 27 դպրոցի պատուհանների և դռների մասնակի փոխարինում</t>
  </si>
  <si>
    <t>Կառնուտ համայնքի դպրոցի վերանորոգում</t>
  </si>
  <si>
    <t>Արթիկ համայնքի թիվ 5 դպրոցի պատուհանների փոխարինում</t>
  </si>
  <si>
    <t>Նահապետավան համայնքի դպրոցի շենքի մասնակի վերանորոգում</t>
  </si>
  <si>
    <t xml:space="preserve">Սարալանջ համայնքի դպրոցի պատուհանների վերանորոգում և ջրհորդանների տեղադրում     </t>
  </si>
  <si>
    <t>Լուսակերտ համայնքի դպրոցի տանիքի վերանորոգում</t>
  </si>
  <si>
    <t>Փոքր Մանթաշ համայնքի դպրոցի տանիքի վերանորոգում</t>
  </si>
  <si>
    <t>Մայիսյան համայնքի դպրոցի շենքի ջեռուցման համկարգի անցկացում և պատուհանների մասնակի փոխարինում</t>
  </si>
  <si>
    <t>Գյումրու թիվ 18 դպրոցի դահլիճի ծածկի  ամրացում</t>
  </si>
  <si>
    <t>Գյումրու թիվ 38 դպրոցի բակի բարեկարգում</t>
  </si>
  <si>
    <t>Գյումրու թիվ 31 դպրոցի պարսպապատում</t>
  </si>
  <si>
    <t>Կրթական օբյեկտների շինարարություն</t>
  </si>
  <si>
    <t>Ջրառատ համայնքի դպրոցի ջեռուցման համակարգի կառուցում</t>
  </si>
  <si>
    <t>Հայրենյաց համայնքի դպրոցի վերանորոգում և ջեռուցման համակարգի կառուցում</t>
  </si>
  <si>
    <t xml:space="preserve">Ջաջուռ համայնքի դպրոցի  ջեռուցման համակարգի կառուցում </t>
  </si>
  <si>
    <t xml:space="preserve">Մեծ Սեպասար համայնքի դպրոցի ջեռուցման համակարգի կառուցում </t>
  </si>
  <si>
    <t xml:space="preserve">Քարաբերդ համայնքի դպրոցի ջեռուցման համակարգի կառուցում                              </t>
  </si>
  <si>
    <t>Հարթաշեն համայնքի դպրոցի արտաքին կոյուղագծի կառուցում</t>
  </si>
  <si>
    <t xml:space="preserve">  -նախագծահետազոտական,  գեոդեզիա-քարտեզագրական աշխատանքներ `</t>
  </si>
  <si>
    <t xml:space="preserve">  - շենքերի և շինությունների կապիտալ վերանորոգում </t>
  </si>
  <si>
    <t>Հերհեր համայնքի ճանապարհի մասնակի հատվածների բարեկարգում</t>
  </si>
  <si>
    <t xml:space="preserve">  - նախագծահետազոտական,  գեոդեզիա-քարտեզագրական աշխատանքներ </t>
  </si>
  <si>
    <t>գ.Արտաբույնքի  դպրոցի  տանիքի  հիմնանորոգում     և  պատուհանների  փոխարինում</t>
  </si>
  <si>
    <t>Հ-37, Մ-4-Այգեհովիտ-Վազաշեն-Պառավաքար-Այգեպար ճանապարհի Վազաշեն-Պառավաքար հատվածի շրջանցիկ ճանապարհի կառուցման աշխատանքներ</t>
  </si>
  <si>
    <t xml:space="preserve">Հ-36, Մ-4-Իջևան-Նավուր-Բերդ Այգեպար ճանապարհի Գանձաքար-Իծաքար գրունտային հատվածի 15-րդ կմ-ում </t>
  </si>
  <si>
    <t>ՀՀ Սյունիքի մարզի Խնածախ-Քարաշեն կմ 2+810 և կմ 5+850 փլուզված հատվածների վերանորոգման աշխատանքներ</t>
  </si>
  <si>
    <t>Մ-2-Ելփիի ճանապարհի կմ 00կմ1.5 ճանապարհահատվածի նորոգման աշխատանքներ</t>
  </si>
  <si>
    <t>ՀՀ Վայոց ձորի մարզի Զառիթափ գյուղի 600մ ավտոճանապարհի հիմնանորոգման աշխատանքներ</t>
  </si>
  <si>
    <t>Ելփի գյուղի հրապարակի 400 քառ.մ տարածքի հիմնանորոգման աշխատանքներ</t>
  </si>
  <si>
    <t xml:space="preserve"> Սևան-Վարսեր- Մ4 </t>
  </si>
  <si>
    <t>Կարմիրգյուղ համայնքի ճանապարհի ասֆալտապատում</t>
  </si>
  <si>
    <t>Նորատուս համայնքի փողոցի ասֆալտապատում</t>
  </si>
  <si>
    <t>Մ10-Լճափ ճան ապարհի_x000D_
 հիմնանորոգում</t>
  </si>
  <si>
    <t>Սևան քաղաքի Նաիրյան փողոցի ասֆալտապատում</t>
  </si>
  <si>
    <t>Կարբի  համայնքի  ներհամայնքային ճանապարհների վերանորոգում</t>
  </si>
  <si>
    <t>Կարմրաշեն   համայնքի  ներհամայնքային ճանապարհների վերանորոգում</t>
  </si>
  <si>
    <t>Բյուրական  համայնքի  ներհամայնքային ճանապարհների վերանորոգում</t>
  </si>
  <si>
    <t>Թալին   համայնքի  ներհամայնքային ճանապարհների վերանորոգում</t>
  </si>
  <si>
    <t>Ուշի   համայնքի  ներհամայնքային ճանապարհների վերանորոգում</t>
  </si>
  <si>
    <t>Վաղարշապատ  համայնքի թիվ 2 հատուկ դպրոցի  վերանորոգում</t>
  </si>
  <si>
    <t>Վաղարշապատի համայնքի  թիվ  11 հիմնական  դպրոցի վերանորոգում</t>
  </si>
  <si>
    <t>Վաղարշապատի համայնքի թիվ  9 հիմնական դպրոցի  վերանորոգում</t>
  </si>
  <si>
    <t>Ջրաշենի համայնքի միջնակարգ դպրոցի վերանորոգում</t>
  </si>
  <si>
    <t>Արգինա համայնքի միջնակարգ դպրոցի վերանորոգում</t>
  </si>
  <si>
    <t>Տարոնիկ համայնքի միջնակարգ դպրոցի վերանորոգում</t>
  </si>
  <si>
    <t>Երասխահուն  համայնքի միջնակարգ դպրոցի ուժեղացում</t>
  </si>
  <si>
    <t>Արազափ  համայնքի միջնակարգ դպրոցի վերանորոգում</t>
  </si>
  <si>
    <t>Վաղարշապատ համայնքի թիվ 7 հիմնական դպրոցի վերանորոգում</t>
  </si>
  <si>
    <t>Տնկարան -Զինավան-5 ավտոճանապարհի վերանորոգում</t>
  </si>
  <si>
    <t>Մ-5-Մերձավան-Այգեկ -Մ-5 ավտոճանապարհի վերանորոգում</t>
  </si>
  <si>
    <t>Մ-3-Շահումյան ավտոճանապարհի վերանորոգում</t>
  </si>
  <si>
    <t>Գեղակերտ համայնքի միջնակարգ դպրոցի լոկալ ջեռուցման համակարգի կառուցում</t>
  </si>
  <si>
    <t>Նոր Արտագերս  համայնքի միջնակարգ դպրոցի լոկալ ջեռուցման համակարգի կառուցում</t>
  </si>
  <si>
    <t>Հացիկ  համայնքի միջնակարգ դպրոցի լոկալ ջեռուցման համակարգի կառուցում</t>
  </si>
  <si>
    <t>Գետաշեն  համայնքի միջնակարգ դպրոցի լոկալ ջեռուցման համակարգի կառուցման աշխ</t>
  </si>
  <si>
    <t>Ֆերիկ համայնքի միջնակարգ դպրոցի  ուժեղացում</t>
  </si>
  <si>
    <t>Քաջարան համայնքի թիվ 5 դպրոցի մասնակի վերանորոգում</t>
  </si>
  <si>
    <t>Կապան համայնքի թիվ 1միջնակարգ  դպրոցի վերանորոգում</t>
  </si>
  <si>
    <t>Գորիս համայնքի թիվ 2 դպրոցի վերանորոգում</t>
  </si>
  <si>
    <t>Գորիս համայնքի թիվ 3 դպրոցի  վերանորոգում</t>
  </si>
  <si>
    <t>Խնձորեսկ  համայնքի  դպրոցի մարզադահլիճի տանիքի նորոգում և պատերի հիդրոմեկուսացում</t>
  </si>
  <si>
    <t>Մեղրի համայնքի թիվ 1 դպրոցի տանիքի վերանորոգում</t>
  </si>
  <si>
    <t>Սիսիանի համայնքի թիվ 5 դպրոցի պատերի և հիմքերի ուժեղացում</t>
  </si>
  <si>
    <t>Կապան համայնքի թիվ 2-րդ դպրոցի ենթակայանի կառուցում</t>
  </si>
  <si>
    <t>Երանոս համայնքի կենտրոնական փողոցի ասֆալտապատում</t>
  </si>
  <si>
    <t>Ձորագյուղի փողոցի ասֆալտապատում</t>
  </si>
  <si>
    <t>Ծակքար համայնքի դպրոցի նորմասնաշենքի կառուցում</t>
  </si>
  <si>
    <t>Վարդենիս համայնքի Աշոտ Սեսմանուկյան փողոցի ասֆա լտապատում</t>
  </si>
  <si>
    <t>Վանաձոր համայնքի բազմաբնակարան շենքերի բակերի ասֆալտապատում</t>
  </si>
  <si>
    <t>Դսեղ-Աթան ճանապարհահատվածի նորոգում և ասֆալտապատում</t>
  </si>
  <si>
    <t>Վանաձոր համայնքի ճանապարհների նորոգում և ասֆալտապատում</t>
  </si>
  <si>
    <t>Ստեփանավան համայնքի ճանապարհների նորոգում և ասֆալտապատում</t>
  </si>
  <si>
    <t>Հոբարձի համայնքի ճանապարհների նորոգում և ասֆալտապատում</t>
  </si>
  <si>
    <t>Արմաշ համայնքի Մ. Նիկողոսյան փողոցի ասֆալտապատում</t>
  </si>
  <si>
    <t>Արարատ քաղաքային համայնքի Պուշկինի փողոցի ասֆալտապատում</t>
  </si>
  <si>
    <t>Արարատ քաղաքային համայնքի Աբովյան 1 նրբանցքի ասֆալտապատում</t>
  </si>
  <si>
    <t>Ավշար համայնքի տրանսպորտային հանգույցի ճանապարհների վերանորոգում</t>
  </si>
  <si>
    <t>Ոսկետափ համայնքի դպրոցի ճանապարհի /փ. Մաշտոց/ ասֆալտապատում</t>
  </si>
  <si>
    <t>Արտաշատ քաղաքի Մարքսի 6 շենքի բակի ասֆալտապատում</t>
  </si>
  <si>
    <t>Ավշար համայնքային կենտրոնի և դպրոց տանող ճանապարհի ասֆալտապատում</t>
  </si>
  <si>
    <t>Մասիս գյուղական համայնքի դպրոց տանող ճանապարհի ասֆալտապատում</t>
  </si>
  <si>
    <t>Մխչյան համայնքի մանկապարտեզ տանող փողոցի ասֆալտապատում</t>
  </si>
  <si>
    <t>Նոյակերտ մարզային ավտոճանապարհի վերանորոգում</t>
  </si>
  <si>
    <t>Վեդի-Գոռավան-Արարատ ավտոճանապարհի վերանորոգում</t>
  </si>
  <si>
    <t>Այգավան-Եղեգնավան ճանապարհի ասֆալտապատում</t>
  </si>
  <si>
    <t>Արտաշատի ինտեգրված սոցիալական ծառայությունների համալիր կենտրոն տանող փողոցի վերանորոգում</t>
  </si>
  <si>
    <t>Արտաշատի ինտեգրված սոցիալական ծառայությունների համալիր կենտրոնի հարակից բակերի և խաղահրապարակների վերանորոգում</t>
  </si>
  <si>
    <t>Արտաշատ քաղաքային համայնքի N 4 դպրոցի տանիքի վերանորոգում</t>
  </si>
  <si>
    <t>Արարատ քաղաքային համայնքի N5 դպրոցի (ՈԿՖ բանավան) վերանորոգում</t>
  </si>
  <si>
    <t>Այգեզարդ համայնքի դպրոցի պատուհանների փոխարինում</t>
  </si>
  <si>
    <t> Այգեստան համայնքի դպրոցի վերանորոգում</t>
  </si>
  <si>
    <t>Ջրահովիտ համայնքի դպրոցի պատուհանների փոխարինում</t>
  </si>
  <si>
    <t>Արարատ գյուղական համայնքի N 2 դպրոցի պատուհանների փոխարինում</t>
  </si>
  <si>
    <t>Նոյակերտ համայնքի դպրոցի վերանորոգում</t>
  </si>
  <si>
    <t>Պ. Սևակ համայնքի դպրոցի վերանորոգում</t>
  </si>
  <si>
    <t>Երասխ համայնքի դպրոցի վերանորոգում</t>
  </si>
  <si>
    <t>Վեդի քաղաքային համայնքի N3 դպրոցի վերանորոգում</t>
  </si>
  <si>
    <t>Աբովյան համայնքի դպրոցի վերանորոգում</t>
  </si>
  <si>
    <t>Քաղցրաշեն համայնքի դպրոցի վերանորոգում</t>
  </si>
  <si>
    <t>Դարակերտ համայնքի դպրոցի պատուհանների փոխարինում և վերանորոգում</t>
  </si>
  <si>
    <t>Երասխ համայնքի միջնակարգ դպրոցի մասնակի  վերանորոգում</t>
  </si>
  <si>
    <t xml:space="preserve">Արտաշատ քաղաքային համայնքի N 1 դպրոցի վերանորոգում </t>
  </si>
  <si>
    <t>Սիս  համայնքի  միջնակարգ  դպրոցի  մասնակի  վերանորոգում</t>
  </si>
  <si>
    <t>Բերդիկի  համայնքի  միջնակարգ  դպրոցի  սան. հանգույցի  վերանորոգում</t>
  </si>
  <si>
    <t>Ջրահովիտ  համայնքի  միջնակարգ  դպրոցի  սան. հանգույցի  վերանորոգում</t>
  </si>
  <si>
    <t> Վերին Դվին համայնքի դպրոցի գազաֆիկացում, պատուհանների փոխարինում և ջեռուցման համակարգի կառուցում</t>
  </si>
  <si>
    <t> Ոսկետափ համայնքի N 1 դպրոցի գազաֆիկացում, վերանորոգում և ջեռուցման համակարգի կառուցում</t>
  </si>
  <si>
    <t> Փոքր Վեդի համայնքի դպրոցի գազաֆիկացում, պատուհանների փոխարինում և ջեռուցման համակարգի կառուցում</t>
  </si>
  <si>
    <t>Նոր Ուղի համայնքի դպրոցի գազաֆիկացում, պատուհանների փոխարինում և ջեռուցման համակարգի կառուցում</t>
  </si>
  <si>
    <t>Զորակ համայնքի դպրոցի գազաֆիկացում, պատուհանների փոխարինում և ջեռուցման համակարգի կառուցում</t>
  </si>
  <si>
    <t>Չարենցավանի ներհամայնքային ճանապարհներ</t>
  </si>
  <si>
    <t>Թեղենիքի ներհամայնքային ճանապարհներ</t>
  </si>
  <si>
    <t>Աբովյանի ներհամայնքային ճանապարհներ</t>
  </si>
  <si>
    <t>Եղվարդի ներհամայնքային ճանապարհներ</t>
  </si>
  <si>
    <t>Հրազդանի ներհամայնքային ճանապարհներ</t>
  </si>
  <si>
    <t>Գողթի ներհամայնքային ճանապարհներ</t>
  </si>
  <si>
    <t>Նոր Գեղի-Քարաշամբ ավտոճանապարհ</t>
  </si>
  <si>
    <t>ք. Հրազդանի թիվ 2 դպրոց</t>
  </si>
  <si>
    <t>ք. Հրազդանի թիվ 4 դպրոց</t>
  </si>
  <si>
    <t>ք. Հրազդանի թիվ 8 դպրոց</t>
  </si>
  <si>
    <t>ք. Հրազդանի թիվ 9 դպրոց</t>
  </si>
  <si>
    <t>ք. Հրազդանի թիվ 11 դպրոց</t>
  </si>
  <si>
    <t>Բուժականի միջնակարգ դպրոց</t>
  </si>
  <si>
    <t>Զովունու միջնակարգ դպրոց</t>
  </si>
  <si>
    <t>Բյուրեղավանի թիվ 2 միջնակարգ դպրոց</t>
  </si>
  <si>
    <t>Զորավանի միջնակարգ դպրոց</t>
  </si>
  <si>
    <t>Ակունքի միջնակարգ դպրոց</t>
  </si>
  <si>
    <t>Արգելի միջնակարգ դպրոց</t>
  </si>
  <si>
    <t>Գեղաշենի միջնակարգ դպրոց</t>
  </si>
  <si>
    <t>Պռոշյանի միջնակարգ դպրոց</t>
  </si>
  <si>
    <t>Քանաքեռավանի միջնակարգ դպրոց</t>
  </si>
  <si>
    <t>Ալավերդի համայնքի ճանապարհների նորոգում և ասֆալտապատում</t>
  </si>
  <si>
    <t>Գյուլագարակ համայնքի ճանապարհների նորոգում և ասֆալտապատում</t>
  </si>
  <si>
    <t>Թումանյան համայնքի ճանապարհների նորոգում և ասֆալտապատում</t>
  </si>
  <si>
    <t>Տաշիր համայնքի ճանապարհների նորոգում և ասֆալտապատում</t>
  </si>
  <si>
    <t>Սպիտակ համայնքի ճանապարհների նորոգում և ասֆալտապատում</t>
  </si>
  <si>
    <t>Բազում համայնքի ճանապարհների նորոգում և ասֆալտապատում</t>
  </si>
  <si>
    <t>Քարաբերդ համայնքի կամրջի նորոգում</t>
  </si>
  <si>
    <t>Ուրասար համայնքի դպրոցի վերանորոգում</t>
  </si>
  <si>
    <t>Ալավերդի համայնքի թիվ 2 դպրոցի տանիքի վերանորոգում</t>
  </si>
  <si>
    <t>Ալավերդի համայնքի թիվ 12 դպրոցի տանիքի վերանորոգում</t>
  </si>
  <si>
    <t>Ստեփանավան համայնքի թիվ 1 դպրոցի վերանորոգում</t>
  </si>
  <si>
    <t>Ձյունաշող համայնքի դպրոցի տանիքի վերանորոգում</t>
  </si>
  <si>
    <t>Բովաձոր համայնքի դպրոցի տանիքի վերանորոգում</t>
  </si>
  <si>
    <t>Վանաձոր համայնքի թիվ 12 դպրոցի տանիքի վերանորոգում</t>
  </si>
  <si>
    <t>Վանաձոր համայնքի թիվ 6 դպրոցի տանիքի վերանորոգում</t>
  </si>
  <si>
    <t>Վանաձոր համայնքի թիվ 23 դպրոցի տանիքի վերանորոգում</t>
  </si>
  <si>
    <t>Վանաձոր համայնքի թիվ 9 դպրոցի վերանորոգում</t>
  </si>
  <si>
    <t>Շահումյան համայնքի դպրոցի վերանորոգում</t>
  </si>
  <si>
    <t>Շիրակամուտ համայնքի դպրոցի տանիքի վերանորոգում</t>
  </si>
  <si>
    <t>Ալավերդի համայնքի թիվ 1 դպրոցի տանիքի վերանորոգում</t>
  </si>
  <si>
    <t>Ալավերդի համայնքի թիվ 8 դպրոցի վերանորոգում</t>
  </si>
  <si>
    <t>Թեղուտ համայնքի դպրոցի մարզադահլիճի վերանորոգում</t>
  </si>
  <si>
    <t>Արևաշող համայնքի դպրոցի վերանորոգում</t>
  </si>
  <si>
    <t>Շենավան համայնքի դպրոցի ջեռուցման համակարգի կառուցում</t>
  </si>
  <si>
    <t>Հավելված N 1</t>
  </si>
  <si>
    <t>Աղյուսակ N 13</t>
  </si>
  <si>
    <t>Հաշվետվություն</t>
  </si>
  <si>
    <t>Հազար դրամ</t>
  </si>
  <si>
    <t>Բաժին</t>
  </si>
  <si>
    <t>Խումբ</t>
  </si>
  <si>
    <t>1.4 Այլ ճանապարհներ</t>
  </si>
  <si>
    <t>1.2 Մարզային նշանակության ճանապարհներ,</t>
  </si>
  <si>
    <t>ՀՀ ՏԱՐԱԾՔԱՅԻՆ ԿԱՌԱՎԱՐՄԱՆ ԵՎ ԱՐՏԱԿԱՐԳ ԻՐԱՎԻՃԱԿՆԵՐԻ ՆԱԽԱՐԱՐՈՒԹՅԱՆ ՄԻԳՐԱՑԻՈՆ ՊԵՏԱԿԱՆ ԾԱՌԱՅՈՒԹՅՈՒՆ</t>
  </si>
  <si>
    <t>-ոչ ֆինանսական ակտիվների գծով այլ ծախսեր</t>
  </si>
  <si>
    <t>Դաս</t>
  </si>
  <si>
    <t>Ծրագիր</t>
  </si>
  <si>
    <t xml:space="preserve"> Ծրագրերի և կատարողների անվանումները  </t>
  </si>
  <si>
    <t>Տարեկան պլան*</t>
  </si>
  <si>
    <t>Տարեկան ճշտված պլան**</t>
  </si>
  <si>
    <t xml:space="preserve">Փաստ                                                                                                                                                                                                    </t>
  </si>
  <si>
    <t xml:space="preserve">Կատարման % ճշտված պլանի նկատմամբ                                                                                                                                                                        </t>
  </si>
  <si>
    <t xml:space="preserve">ԸՆԴԱՄԵՆԸ </t>
  </si>
  <si>
    <t xml:space="preserve"> ՀՀ ՆԱԽԱԳԱՀԻ ԱՇԽԱՏԱԿԱԶՄ </t>
  </si>
  <si>
    <t xml:space="preserve">  -շենքերի և շինությունների շինարարություն </t>
  </si>
  <si>
    <t xml:space="preserve">  -շենքերի և շինությունների կապիտալ վերանորոգում </t>
  </si>
  <si>
    <t xml:space="preserve">  -ոչ ֆինանսական ակտիվների գծով այլ ծախսեր </t>
  </si>
  <si>
    <t>01</t>
  </si>
  <si>
    <t>06</t>
  </si>
  <si>
    <t>Վարչական օբյեկտների շինարարություն</t>
  </si>
  <si>
    <t>07</t>
  </si>
  <si>
    <t xml:space="preserve">Վարչական օբյեկտների հիմնանորոգում </t>
  </si>
  <si>
    <t>11</t>
  </si>
  <si>
    <t>ՀՀ կառավարության պահուստային ֆոնդ</t>
  </si>
  <si>
    <t>ՀՀ ԱԶԳԱՅԻՆ ԺՈՂՈՎ</t>
  </si>
  <si>
    <t xml:space="preserve"> -նախագծահետազոտական,  գեոդեզիա-քարտեզագրական աշխատանքներ</t>
  </si>
  <si>
    <t>Վարչական օբյեկտների հիմնանորոգում</t>
  </si>
  <si>
    <t>ՀՀ  ԿԱՌԱՎԱՐՈՒԹՅԱՆ  ԱՇԽԱՏԱԿԱԶՄ</t>
  </si>
  <si>
    <t xml:space="preserve">Վարչական օբյեկտների հիմնանորոգում                                                          </t>
  </si>
  <si>
    <t>ՀՀ ՍԱՀՄԱՆԱԴՐԱԿԱՆ ԴԱՏԱՐԱՆ</t>
  </si>
  <si>
    <t>03</t>
  </si>
  <si>
    <t>08</t>
  </si>
  <si>
    <t>ՀՀ ԱՐԴԱՐԱԴԱՏՈՒԹՅԱՆ ՆԱԽԱՐԱՐՈՒԹՅՈՒՆ</t>
  </si>
  <si>
    <t>Գործադիր իշխանության, պետական կառավարման հանրապետական և տարածքային կառավարման մարմինների կարողությունների զարգացում (նախարարությունների աշխատակազմների մասով)</t>
  </si>
  <si>
    <t>05</t>
  </si>
  <si>
    <t xml:space="preserve">  Քրեակատարողական համակարգի պահպանում</t>
  </si>
  <si>
    <t xml:space="preserve">  -շենքերի և շինությունների շինարարություն, որից</t>
  </si>
  <si>
    <t>&lt;&lt;Արմավիր&gt;&gt; նոր քրեակատարողական հիմնարկի կառուցում</t>
  </si>
  <si>
    <t>ՀՀ  ԱՐՏԱՔԻՆ ԳՈՐԾԵՐԻ ՆԱԽԱՐԱՐՈՒԹՅՈՒՆ</t>
  </si>
  <si>
    <t>09</t>
  </si>
  <si>
    <t xml:space="preserve"> Դեսպանության շենքերի գնում </t>
  </si>
  <si>
    <t>ՀՀ ԱՌՈՂՋԱՊԱՀՈՒԹՅԱՆ  ՆԱԽԱՐԱՐՈՒԹՅՈՒՆ</t>
  </si>
  <si>
    <t xml:space="preserve">  -նախագծահետազոտական,  գեոդեզիա-քարտեզագրական աշխատանքներ </t>
  </si>
  <si>
    <t>04</t>
  </si>
  <si>
    <t>02</t>
  </si>
  <si>
    <t>ՀՀ  ԳՅՈՒՂԱՏՆՏԵՍՈՒԹՅԱՆ ՆԱԽԱՐԱՐՈՒԹՅՈՒՆ</t>
  </si>
  <si>
    <t>Կոլեկտրոդրենաժային ցանցի մաքրում և ընթացիկ նորոգում</t>
  </si>
  <si>
    <t>Ոռոգման համակարգերի հիմնանորոգում</t>
  </si>
  <si>
    <t>այդ թվում`</t>
  </si>
  <si>
    <t>ՀՀ ԿՐԹՈՒԹՅԱՆ ԵՎ ԳԻՏՈՒԹՅԱՆ  ՆԱԽԱՐԱՐՈՒԹՅՈՒՆ</t>
  </si>
  <si>
    <t>ՀՀ ՄՇԱԿՈՒՅԹԻ ՆԱԽԱՐԱՐՈՒԹՅՈՒՆ</t>
  </si>
  <si>
    <t>որից`</t>
  </si>
  <si>
    <t>ՀՀ Արագածոտնի մարզ</t>
  </si>
  <si>
    <t>գ. Ոսկեվազ Սբ. Հովհաննես եկեղեցի</t>
  </si>
  <si>
    <t>գ. Իրինդ Սբ. Աստվածածին եկեղեցի</t>
  </si>
  <si>
    <t>ՀՀ Լոռու մարզ</t>
  </si>
  <si>
    <t>գ. Քոբեր ե/կայարան Քոբայրավանք</t>
  </si>
  <si>
    <t>գ.Լոռի Բերդ &lt;&lt;Լոռի բերդ&gt;&gt; ամրոց</t>
  </si>
  <si>
    <t>ՀՀ Վայոց ձորի մարզ</t>
  </si>
  <si>
    <t>գ. Խաչիկ Քարկոփի վանք</t>
  </si>
  <si>
    <t>ՀՀ Կոտայքի մարզ</t>
  </si>
  <si>
    <t>ՀՀ Սյունիքի մարզ</t>
  </si>
  <si>
    <t>ՀՀ Տավուշի  մարզ</t>
  </si>
  <si>
    <t>Հուշարձանների հրատապ ուսումնասիրում, ամրակայում, վերականգնում</t>
  </si>
  <si>
    <t>ՀՀ ԷԿՈՆՈՄԻԿԱՅԻ ՆԱԽԱՐԱՐՈՒԹՅՈՒՆ</t>
  </si>
  <si>
    <t xml:space="preserve"> Գործադիր իշխանության, պետական կառավարման հանրապետական և տարածքային կառավարման մարմինների կարողությունների զարգացում (նախարարությունների աշխատակազմների մասով)</t>
  </si>
  <si>
    <t xml:space="preserve">ՀՀ  ՏՐԱՆՍՊՈՐՏԻ ԵՎ ԿԱՊԻ  ՆԱԽԱՐԱՐՈՒԹՅՈՒՆ      </t>
  </si>
  <si>
    <t>1. Ճանապարհների հիմնանորոգում,</t>
  </si>
  <si>
    <t>1.1 Միջպետական նշանակության ա/ճանապարհներ,</t>
  </si>
  <si>
    <t xml:space="preserve"> այդ թվում`</t>
  </si>
  <si>
    <t>ՀՀ ՔԱՂԱՔԱՇԻՆՈՒԹՅԱՆ ՆԱԽԱՐԱՐՈՒԹՅՈՒՆ</t>
  </si>
  <si>
    <t>Երևան քաղաք</t>
  </si>
  <si>
    <t>ՀՀ Արարատի մարզ</t>
  </si>
  <si>
    <t>ՀՀ Արմավիրի մարզ</t>
  </si>
  <si>
    <t>ՀՀ Տավուշի մարզ</t>
  </si>
  <si>
    <t>ՀՀ Գեղարքունիքի մարզ</t>
  </si>
  <si>
    <t>ՀՀ Շիրակի մարզ</t>
  </si>
  <si>
    <t xml:space="preserve">  Կրթական օբյեկտների հիմնանորոգում</t>
  </si>
  <si>
    <t>թիվ 108 դպրոց</t>
  </si>
  <si>
    <t>Պետական տեխնոլոգիական քոլեջ</t>
  </si>
  <si>
    <t>ք. Գավառի թիվ  5 դպրոց</t>
  </si>
  <si>
    <t xml:space="preserve"> Միջին մասնագիտական ուսումնական հաստատությունների հիմնանորոգում</t>
  </si>
  <si>
    <t>գ. Վարդաշենի դպրոց</t>
  </si>
  <si>
    <t xml:space="preserve">գ. Նոր Գեղի Բանավանի դպրոցի հիմնանորոգում և կիսակառույցի ավարտում </t>
  </si>
  <si>
    <t>ք. Եղվարդի մարզադպրոց</t>
  </si>
  <si>
    <t>ք. Գյումրիի ՀՀ ԳԱԱ  Ա. Նազարյանի անվան երկրաֆիզիակայի և ինժեներիայի սեյսմաբանության ինստիտուտի անավարտ շենքի ավարտում</t>
  </si>
  <si>
    <t>Կապանի թիվ 2 ավագ դպրոց</t>
  </si>
  <si>
    <t>թիվ 198 դպրոց</t>
  </si>
  <si>
    <t>Վարդենիկի թիվ  2 դպրոց</t>
  </si>
  <si>
    <t xml:space="preserve"> Մարզական օբյեկտների շինարարություն</t>
  </si>
  <si>
    <t xml:space="preserve"> Մարզական օբյեկտների հիմնանորոգում</t>
  </si>
  <si>
    <t>10</t>
  </si>
  <si>
    <t>ՀՀ ԱՇԽԱՏԱՆՔԻ ԵՎ ՍՈՑԻԱԼԱԿԱՆ ՀԱՐՑԵՐԻ ՆԱԽԱՐԱՐՈԻԹՅՈՒՆ</t>
  </si>
  <si>
    <t>Հաշմանդամներին սայլակներով և լսողական սարքերով ապահովում</t>
  </si>
  <si>
    <t>ՀՀ ԿԱՌԱՎԱՐՈՒԹՅԱՆՆ ԱՌԸՆԹԵՐ ԱՆՇԱՐԺ ԳՈՒՅՔԻ ԿԱԴԱՍՏՐԻ ՊԵՏԱԿԱՆ ԿՈՄԻՏԵ</t>
  </si>
  <si>
    <t>ՀՀ կառավարությանն առընթեր անշարժ գույքի կադաստրի պետական կոմիտեի ստորաբաժանումների կողմից մատուցվող ծառայություններից ստացվող եկամուտների հաշվին կոմիտեի համակարգի կարողությունների զարգացում</t>
  </si>
  <si>
    <t>ՀՀ ԿԱՌԱՎԱՐՈՒԹՅԱՆՆ ԱՌԸՆԹԵՐ ՈՍՏԻԿԱՆՈՒԹՅՈՒՆ</t>
  </si>
  <si>
    <t>ՀՀ ԿԱՌԱՎԱՐՈՒԹՅԱՆՆ ԱՌԸՆԹԵՐ ԱԶԳԱՅԻՆ ԱՆՎՏԱՆԳՈՒԹՅԱՆ ԾԱՌԱՅՈՒԹՅՈՒՆ</t>
  </si>
  <si>
    <t xml:space="preserve"> Ազգային անվտանգության ապահովում</t>
  </si>
  <si>
    <t>ՀՀ ԿԱՌԱՎԱՐՈՒԹՅԱՆՆ ԱՌԸՆԹԵՐ ԱԶԳԱՅԻՆ ԱՆՎՏԱՆԳՈՒԹՅԱՆ ԾԱՌԱՅՈՒԹՅԱՆ ՊԵՏԱԿԱՆ ՊԱՀՊԱՆՈՒԹՅԱՆ ԾԱՌԱՅՈՒԹՅՈՒՆ</t>
  </si>
  <si>
    <t>Պետական պահպանության ապահովում</t>
  </si>
  <si>
    <t>ՀՀ ՊԱՇՏՊԱՆՈՒԹՅԱՆ ՆԱԽԱՐԱՐՈՒԹՅՈՒՆ</t>
  </si>
  <si>
    <t xml:space="preserve">  Ռազմական կարիքների բավարարում</t>
  </si>
  <si>
    <t>ՀՀ ԱՐԱԳԱԾՈՏՆԻ ՄԱՐԶՊԵՏԱՐԱՆ</t>
  </si>
  <si>
    <t xml:space="preserve"> Կրթական օբյեկտների հիմնանորոգում</t>
  </si>
  <si>
    <t>գ.Փարպիի դպրոց</t>
  </si>
  <si>
    <t>ՀՀ ԱՐԱՐԱՏԻ ՄԱՐԶՊԵՏԱՐԱՆ</t>
  </si>
  <si>
    <t>ՀՀ ԱՐՄԱՎԻՐԻ ՄԱՐԶՊԵՏԱՐԱՆ</t>
  </si>
  <si>
    <t>ՀՀ ԳԵՂԱՐՔՈՒՆԻՔԻ ՄԱՐԶՊԵՏԱՐԱՆ</t>
  </si>
  <si>
    <t>ՀՀ ԼՈՌՈՒ ՄԱՐԶՊԵՏԱՐԱՆ</t>
  </si>
  <si>
    <t>ՀՀ ՇԻՐԱԿԻ ՄԱՐԶՊԵՏԱՐԱՆ</t>
  </si>
  <si>
    <t>գ.Անուշավանի դպրոց</t>
  </si>
  <si>
    <t>ՀՀ ՏԱՎՈՒՇԻ ՄԱՐԶՊԵՏԱՐԱՆ</t>
  </si>
  <si>
    <t>ՀՀ ՎԱՅՈՑ ՁՈՐԻ ՄԱՐԶՊԵՏԱՐԱՆ</t>
  </si>
  <si>
    <t>ՀՀ ԿՈՏԱՅՔԻ ՄԱՐԶՊԵՏԱՐԱՆ</t>
  </si>
  <si>
    <t>ՀՀ ՍՅՈՒՆԻՔԻ ՄԱՐԶՊԵՏԱՐԱՆ</t>
  </si>
  <si>
    <t xml:space="preserve"> Գործադիր իշխանության, պետական կառավարման հանրապետական և տարածքային կառավարման մարմինների կարողությունների զարգացում</t>
  </si>
  <si>
    <t>ՀՀ ԴԱՏԱԿԱՆ ԴԵՊԱՐՏԱՄԵՆՏ</t>
  </si>
  <si>
    <t>ՀՀ դատարանների պահուստային ֆոնդ</t>
  </si>
  <si>
    <t>ՀՀ ԿԱՌԱՎԱՐՈՒԹՅԱՆՆ ԱՌՆԹԵՐ ՔԱՂԱՔԱՑԻԱԿԱՆ ԱՎԻԱՑԻԱՅԻ ԳԼԽԱՎՈՐ ՎԱՐՉՈՒԹՅՈՒՆ</t>
  </si>
  <si>
    <t>ՀՀ ՖԻՆԱՆՍՆԵՐԻ ՆԱԽԱՐԱՐՈՒԹՅՈՒՆ</t>
  </si>
  <si>
    <t>ՀՀ ԿԱՌԱՎԱՐՈՒԹՅԱՆՆ ԱՌԸՆԹԵՐ ՊԵՏԱԿԱՆ ԳՈՒՅՔԻ ԿԱՌԱՎԱՐՄԱՆ ՎԱՐՉՈՒԹՅՈՒՆ</t>
  </si>
  <si>
    <t>ՀՀ ԱԶԳԱՅԻՆ ՎԻՃԱԿԱԳՐԱԿԱՆ ԾԱՌԱՅՈՒԹՅՈՒՆ</t>
  </si>
  <si>
    <t>ՀՀ ԳՅՈՒՂԱՏՆՏԵՍՈՒԹՅԱՆ ՆԱԽԱՐԱՐՈՒԹՅԱՆ ՍՆՆԴԱՄԹԵՐՔԻ ԱՆՎՏԱՆԳՈՒԹՅԱՆ  ՊԵՏԱԿԱՆ ԾԱՌԱՅՈՒԹՅՈՒՆ</t>
  </si>
  <si>
    <t>*</t>
  </si>
  <si>
    <t>**</t>
  </si>
  <si>
    <t>գ. Այգեշատ Թարգմանչաց եկեղեցի</t>
  </si>
  <si>
    <t>գ. Բջնի &lt;&lt;Բջնո ամրոց&gt;&gt;</t>
  </si>
  <si>
    <t xml:space="preserve">ք.Վաղուտնի Որոտնավանք </t>
  </si>
  <si>
    <t xml:space="preserve">Գործադիր իշխանության, պետական կառավարման հանրապետական և տարածքային կառավարման մարմինների կարողությունների զարգացում </t>
  </si>
  <si>
    <t>Հայրիվանքի միջնակարգ դպրոց</t>
  </si>
  <si>
    <t>Մադինայի միջնակարգ դպրոցի հիմնանորոգում</t>
  </si>
  <si>
    <t>Գավառի համալսարանի տանիքի հիմնանորոգում</t>
  </si>
  <si>
    <t>Սևան քաղաքի թիվ 6 դպրոցի  հիմնանորոգում</t>
  </si>
  <si>
    <t>ՀՀ սահմանադրական դատարանի պահուստային ֆոնդ</t>
  </si>
  <si>
    <t>ք. Մասիսի  մարզադպրոց</t>
  </si>
  <si>
    <t>ք. Չարենցավանի մարզադպրոց</t>
  </si>
  <si>
    <t xml:space="preserve">  Կրթական օբյեկտների շինարարություն</t>
  </si>
  <si>
    <t>24</t>
  </si>
  <si>
    <t xml:space="preserve"> Ավագ դպրոցների շենքերի հիմնանորոգում</t>
  </si>
  <si>
    <t>Գործադիր իշխանության, պետական կառավարման հանրապետական և տարածքային կառավարման մարմինների պահպանում (արտաբյուջետային միջոցների հաշվին)</t>
  </si>
  <si>
    <t xml:space="preserve">2. Նախագծային աշխատանքներ և հեղինակային հսկողություն </t>
  </si>
  <si>
    <t>ՀՀ ԴԱՏԱԽԱԶՈՒԹՅՈՒՆ</t>
  </si>
  <si>
    <t>ՀՀ դատախազության պահուստային ֆոնդ</t>
  </si>
  <si>
    <t>15</t>
  </si>
  <si>
    <t>13</t>
  </si>
  <si>
    <t>Հուշարձանների ամրակայում, նորոգում և վերականգնում</t>
  </si>
  <si>
    <t>գ. Հարթավան Աստվածընկալ վանք Սբ Նշան եկեղեցի</t>
  </si>
  <si>
    <t>Զովունի բնակատեղի /Ապարանի ջրամբար/</t>
  </si>
  <si>
    <t>ք. Ալավերդի Սանահինի վանք</t>
  </si>
  <si>
    <t xml:space="preserve">գ. Գոշ, Գոշավանք </t>
  </si>
  <si>
    <t>գ. Գոշ, Մ. Գոշի դամբարան</t>
  </si>
  <si>
    <t>գ. Կամարիս, Սբ Հովհաննես եկեղեցի</t>
  </si>
  <si>
    <t>գ. Տեղ, Սբ. Գևորգ եկեղեցի</t>
  </si>
  <si>
    <t>Երաժշտական և արվեստի դպրոցների համար երաժշտական գործիքների ձեռքբերում</t>
  </si>
  <si>
    <t xml:space="preserve">Զորակոչային և նախազորակոչային տարիքի անձանց փորձաքննության և բժշկական օգնության ծառայություններ </t>
  </si>
  <si>
    <t xml:space="preserve">3. Տեխնիկական հսկողություն </t>
  </si>
  <si>
    <t>գ. Վարդենիսի դպրոցի կառուցում</t>
  </si>
  <si>
    <t>գ. Մարցի միջն.դպրոց /նորի կառուցում/</t>
  </si>
  <si>
    <t>29</t>
  </si>
  <si>
    <t>Ներդրումներ միջին մասնագիտական ուսումնական հաստատություններում</t>
  </si>
  <si>
    <t>Բազային երկրատեղեկատվական համակարգի քարտեզագրական հիմքի ստեղծման աշխատանքներ</t>
  </si>
  <si>
    <t>Թեմատիկ քարտեզագրություն</t>
  </si>
  <si>
    <t>Նախագծային աշխատանքներ</t>
  </si>
  <si>
    <t>ՄԱՐԴՈՒ ԻՐԱՎՈՒՆՔՆԵՐԻ ՊԱՇՏՊԱՆԻ ԱՇԽԱՏԱԿԱԶՄ</t>
  </si>
  <si>
    <t xml:space="preserve">ՀՀ ՍՅՈՒՌՔԻ ՆԱԽԱՐԱՐՈՒԹՅՈՒՆ </t>
  </si>
  <si>
    <t>ՀՀ ՀԱՏՈՒԿ ՔՆՆՉԱԿԱՆ ԾԱՌԱՅՈՒԹՅՈՒՆ</t>
  </si>
  <si>
    <t>ՀՀ ԿԵՆՏՐՈՆԱԿԱՆ ԸՆՏՐԱԿԱՆ ՀԱՆՁՆԱԺՈՂՈՎ</t>
  </si>
  <si>
    <t xml:space="preserve"> -շենքերի և շինությունների կապիտալ վերանորոգում </t>
  </si>
  <si>
    <t>ՀԱՅԱՍՏԱՆԻ ՀԱՆՐԱՅԻՆ ՀԵՌՈՒՍՏԱՌԱԴԻՈԸՆԿԵՐՈՒԹՅՈՒՆ</t>
  </si>
  <si>
    <t>ՀՀ ԿԱՌԱՎԱՐՈՒԹՅԱՆՆ ԱՌԸՆԹԵՐ ՃԱՐՏԱՐԱՊԵՏՈՒԹՅԱՆ ՊԵՏԱԿԱՆ ԿՈՄԻՏԵ</t>
  </si>
  <si>
    <t>&lt;&lt;Տորք Անգեղ&gt;&gt; մարզական միության շենքի վերակառուցում</t>
  </si>
  <si>
    <t>գ. Քուչակի դպրոցի վերակառուցում</t>
  </si>
  <si>
    <t>գ. Քուչակի դպրոցի վերակառուցման նախագծանախահաշվային փաստաթղթերի մշակում</t>
  </si>
  <si>
    <t>գ. Մուսալեռի Ֆ. Վերֆելի անվ. դպրոցի  վերակառուցման նախագծանախահաշվային փաստաթղթերի մշակում  և փորձաքննություն</t>
  </si>
  <si>
    <t>ք. Արմավիրի թիվ 1 դպրոցի  վերակառուցման նախագծանախահաշվային փաստաթղթերի մշակում և փորձաքննություն</t>
  </si>
  <si>
    <t xml:space="preserve">Հաշվի են առնված հաշվետու ժամանակաշրջանում օրենսդրության համաձայն  կատարված փոփոխությունները:      </t>
  </si>
  <si>
    <t xml:space="preserve">այդ թվում` </t>
  </si>
  <si>
    <t xml:space="preserve">այդ թվում`                                                                                                      </t>
  </si>
  <si>
    <t>Պետական նշանակության ավտոճանապարհների հիմնանորոգում</t>
  </si>
  <si>
    <t>Տրանսպորտային օբյեկտների հիմնանորոգում</t>
  </si>
  <si>
    <t>-շենքերի և շինությունների կապիտալ վերանորոգում</t>
  </si>
  <si>
    <t xml:space="preserve">ԸՆԴԱՄԵՆԸ   </t>
  </si>
  <si>
    <t xml:space="preserve"> </t>
  </si>
  <si>
    <t>&lt;&lt;Աջակցություն շտապ բուժօգնության ծառայություններին&gt;&gt; ԱՄՆ ՄԶԳ դրամաշնորհային ծրագիր (արտաբյուջետային միջոցների հաշվին)</t>
  </si>
  <si>
    <t>&lt;&lt;Տուբերկուլյոզի դեմ պայքարի Ազգային ծրագրի ուժեղացում և դեղակայուն տուբերկուլյոզի  կառավարման ընդլայնում&gt;&gt; դրամաշնորհային ծրագիր (արտաբյուջետային միջոցների հաշվին)</t>
  </si>
  <si>
    <t>Հայաստանի Հանրապետությունում ՄԻԱՎ/ՁԻԱՀ-ի դեմ պայքարի ազգային ծրագրին աջակցություն (արտաբյուջետային միջոցների հաշվին)</t>
  </si>
  <si>
    <t>Առողջապահական համակարգի հզորացում (արտաբյուջետային միջոցների հաշվին)</t>
  </si>
  <si>
    <t>ՀՀ դեսպանությունների և ներկայացուցչությունների պահպանում (արտաբյուջետային միջոցների հաշվին)</t>
  </si>
  <si>
    <t>Կարողությունների զարգացում (արտաբյուջետային միջոցների հաշվին)</t>
  </si>
  <si>
    <t>ՀՀ կառավարությանն առընթեր պետական եկամուտների կոմիտեի նյութական խրախուսման և համակարգի զարգացման ֆոնդ (արտաբյուջետային միջոցների հաշվին)</t>
  </si>
  <si>
    <t xml:space="preserve"> Գործադիր իշխանության, պետական կառավարման հանրապետական և տարածքային կառավարման մարմինների պահպանում (արտաբյուջետային միջոցների հաշվին)</t>
  </si>
  <si>
    <t>ՀՀ կառավարությանն առընթեր ոստիկանության ստորաբաժանումների կողմից ՀՀ անունից պայմանագրային հիմունքներով պահպանության և անվտանգության  գծով իրականացվող ծառայությունների մատուցում (արտաբյուջետային միջոցների հաշվին)</t>
  </si>
  <si>
    <t>Քաղաքացիներին բժշկական օգնության և սպասարկման վճարովի ծառայությունների մատուցում (արտաբյուջետային միջոցների հաշվին)</t>
  </si>
  <si>
    <t>ՀՀ քաղաքացու անձնագիր տալու կամ փոխանակելու վճարովի ծառայություն  (արտաբյուջետային միջոցների հաշվին)</t>
  </si>
  <si>
    <t>ՀՀ գյուղատնտեսության նախարարության սննդամթերքի անվտանգության պետական ծառայության նյութական խրախուսման եվ համակարգի զարգացման ֆոնդ (արտաբյուջետային միջոցների հաշվին)</t>
  </si>
  <si>
    <t>Հայաստանի Հանրապետության 2014 թվականի պետական բյուջեով ոչ ֆինանսական ակտիվների գծով ծախսերի  կատարման վերաբերյալ ըստ ծրագրերի, ծախսատեսակների և կատարողների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իրականացված ծախսերի)</t>
  </si>
  <si>
    <t>Ներդրումներ «Դիվանագիտական դպրոց»-ում</t>
  </si>
  <si>
    <t>Հավուց թառի վանք</t>
  </si>
  <si>
    <t>Արտաշատ քաղաքատեղի</t>
  </si>
  <si>
    <t>գ. Դսեղ, Քառասնից մանկանց վանք</t>
  </si>
  <si>
    <t>գ. Աքորի, Բգավոր եկեղեցի</t>
  </si>
  <si>
    <t>գ. Սոլակ, Մայրավանք</t>
  </si>
  <si>
    <t>գ. Բուժական, Թեղենյաց վանք</t>
  </si>
  <si>
    <t>գ. Մեղրաձոր, Թեժառույքի վանք</t>
  </si>
  <si>
    <t>գ. Պտղնի, Պտղնավանք</t>
  </si>
  <si>
    <t>գ. Աղնջաձոր, Զույգ կամուրջներ</t>
  </si>
  <si>
    <t>Հուշարձանների հետախուզում և հնագիտական պեղում</t>
  </si>
  <si>
    <t>14</t>
  </si>
  <si>
    <t>ք. Գյումրի, Աճեմյան 2</t>
  </si>
  <si>
    <t>Ագարակում բնակելի շենքի կառուցում (8 բն.)</t>
  </si>
  <si>
    <t>Մեհրաբում բնակելի շենքի կառուցում</t>
  </si>
  <si>
    <t>Բնակելի շենքերի կառուցման տեխնիկական հսկողություն</t>
  </si>
  <si>
    <t>Բնակելի շենքերի կառուցման հեղինակային հսկողություն</t>
  </si>
  <si>
    <t>Երևանի 24236 զորամասում ուսումնական ակադեմիայի մասնաշենքի կառուցում</t>
  </si>
  <si>
    <t>Երևանի 24236 զորամասում ադմինիստրատիվ մասնաշենքի ակումբի վերակառուցում</t>
  </si>
  <si>
    <t>Երևանի 24236 զորամասում ադմինիստրատիվ մասնաշենքի ակումբի վերակառուցման լրացուցիչ աշխատանքներ</t>
  </si>
  <si>
    <t>Ազատամարտիկների գերեզմանների կառուցում</t>
  </si>
  <si>
    <t>Ոչ բնակելի շենքերի կառուցման տեխնիկական հսկողություն</t>
  </si>
  <si>
    <t>Ոչ բնակելի շենքերի կառուցման հեղինակային հսկողություն</t>
  </si>
  <si>
    <t>Վանաձորում բնակելի շենքի վերանորոգում (48 բնակարան)</t>
  </si>
  <si>
    <t>Չոբանքարայում բնակելի շենքի վերանորոգում (50 բնակարան)</t>
  </si>
  <si>
    <t>Արարատում հանրակացարանի վերանորոգում</t>
  </si>
  <si>
    <t>Կարմրաքարում բնակելի շենքի տանիքի վերանորոգում</t>
  </si>
  <si>
    <t>Բնակելի շենքերի կապիտալ վերանորոգման տեխնիկական հսկողություն</t>
  </si>
  <si>
    <t>Բնակելի շենքերի կապիտալ վերանորոգման հեղինակային հսկողություն</t>
  </si>
  <si>
    <t>Երևանի 24236 զորամասում զորանոցային մասնաշենքերի սանհանգույցների վերանորոգում</t>
  </si>
  <si>
    <t>Երևանի 24236 զորամասում զորանոցային մասնաշենքերի սանհանգույցների վերանորոգման լրացուցիչ աշխատանքներ</t>
  </si>
  <si>
    <t>Ոչ բնակելի շենքերի կապիտալ վերանորոգման տեխնիկական հսկողություն</t>
  </si>
  <si>
    <t>Ոչ բնակելի շենքերի կապիտալ վերանորոգման հեղինակային հսկողություն</t>
  </si>
  <si>
    <t>Ա/ճ Մ-2, Երևան-Երասխ-Գորիս-Մեղրի- Իրանի սահման</t>
  </si>
  <si>
    <t>Գորիս  քաղաքով անցնող 4.5 կմ հատված հիմնանորոգում</t>
  </si>
  <si>
    <t>կմ177 - կմ 217 կմ առանձին հատվածների (կմ 196+600 - կմ 198+530 և կմ 200+200-կմ 202+200)  հիմնանորոգում</t>
  </si>
  <si>
    <t>կմ276 - կմ297   5 կմ առանձին հատվածների հիմնանորոգում</t>
  </si>
  <si>
    <t>Մ-4, Երևան-Սևան-Իջևան-Ադրբեջանի սահման</t>
  </si>
  <si>
    <t>կմ 73.2 - կմ 83.12 հատվածի հիմնանորոգում</t>
  </si>
  <si>
    <t>Հ-110, Հ-4-Քանաքեռավան-Հ-6 (Մրգաշեն-Արտամետ հատված) հիմնանորոգում</t>
  </si>
  <si>
    <t>Հ-284 (Մ-3)-Ջրառատ-Գայ-Ակնաշեն(Գայ-Ակնաշեն հատված) հիմնանորոգում</t>
  </si>
  <si>
    <t xml:space="preserve">Մ-6Վանաձոր -Ալավերդի-Վրաստանի սահման,կմ32+240 կամուրջի հիմնանորոգում </t>
  </si>
  <si>
    <t>1. Կամուրջների հիմնանորոգում</t>
  </si>
  <si>
    <t>2. Թունելների հիմնանորոգում</t>
  </si>
  <si>
    <t>Պուշկինի  թունելի հիմնանորոգում</t>
  </si>
  <si>
    <t>Մ-6Վանաձոր -Ալավերդի-Վրաստանի սահման, կմ32 թունել հիմնանորոգում</t>
  </si>
  <si>
    <t>Դիլիջանի  թունելի հիմնանորոգում</t>
  </si>
  <si>
    <t xml:space="preserve">3. Նախագծային աշխատանքներ և հեղինակային հսկողություն </t>
  </si>
  <si>
    <t xml:space="preserve">4. Տեխնիկական հսկողություն </t>
  </si>
  <si>
    <t>Նախարարության «Ծրագրերի իրականացման գրասենյակ» պետական հիմնարկի կարողությունների զարգացում</t>
  </si>
  <si>
    <t>Մշակութային օբյեկտների շինարարություն</t>
  </si>
  <si>
    <t>գ.Քուչակի մշակույթի տան ավարտում</t>
  </si>
  <si>
    <t>ք.Գավառի թատրոնի շենքի կառուցման ավարտում</t>
  </si>
  <si>
    <t xml:space="preserve"> Երևանի թիվ 60 դպրոցի  վերակառուցման աշխատանքներ</t>
  </si>
  <si>
    <t xml:space="preserve"> թիվ 69 դպրոցի վերակառուցման աշխատանքներ</t>
  </si>
  <si>
    <t xml:space="preserve"> թիվ 87 դպրոցի վերակառուցման աշխատանքներ</t>
  </si>
  <si>
    <t xml:space="preserve"> թիվ 100 դպրոցի վերակառուցման աշխատանքներ</t>
  </si>
  <si>
    <t xml:space="preserve"> թիվ 160 դպրոցի վերակառուցման աշխատանքներ</t>
  </si>
  <si>
    <t xml:space="preserve"> Երևանի թիվ 191 դպրոցի վերակառուցում</t>
  </si>
  <si>
    <t>Երևանի  հենաշարժային համակարգի խախտումներ ունեցող երեխաների  թիվ 17 հատուկ դպրոցի վերակառուցման աշխատանքներ</t>
  </si>
  <si>
    <t>գ.Արագածի թիվ 1 դպրոցի վերակառուցում</t>
  </si>
  <si>
    <t>գ. Ծաղկահովիտի դպրոցի վերակառուցման  աշխատանքներ</t>
  </si>
  <si>
    <t>գ.Մարմարաշենի միջն. դպրոցի վերակառուցման աշխատանքներ</t>
  </si>
  <si>
    <t xml:space="preserve">Հայկաշեն համայնքի միջնակարգ դպրոց վերակառուցման աշխատանքներ  </t>
  </si>
  <si>
    <t xml:space="preserve"> գ. Ակնաշենի միջնակարգ դպրոցի վերակառուցման աշխատանքներ</t>
  </si>
  <si>
    <t>գ.Ալաշկերտի դպրոցի վերակառուցման աշխատանքներ</t>
  </si>
  <si>
    <t>գ.Աստղաձորի դպրոցի վերակառուցման աշխատանքներ</t>
  </si>
  <si>
    <t>գ.Ծովինարի դպրոցի վերակառուցման աշխատանքներ</t>
  </si>
  <si>
    <t>ք.Վարդենիսի թիվ 2 դպրոցի վերակառուցման աշխատանքներ</t>
  </si>
  <si>
    <t>գ.Արծվանիստի դպրոցի վերակառուցման աշխատանքներ</t>
  </si>
  <si>
    <t>Վանաձորի թիվ 18 դպրոցի վերակառուցման աշխատանքներ</t>
  </si>
  <si>
    <t>ք. Աբովյանի թիվ 1 դպրոցի վերակառուցման աշխատանքներ</t>
  </si>
  <si>
    <t>ք. Աբովյանի թիվ 5 միջնակարգ դպրոցի վերակառուցման աշխատանքներ</t>
  </si>
  <si>
    <t xml:space="preserve"> ք.Իջևանի թիվ 1 դպրոցի վերակառուցման աշխատանքներ</t>
  </si>
  <si>
    <t>Այլ կրթական օբյեկտներ</t>
  </si>
  <si>
    <t>ք.Գավառի պետական գյուղատնտեսական քոլեջի վերակառուցման աշխատանքներ</t>
  </si>
  <si>
    <t>ք. Մասիսի  թիվ  5 դպրոցի գոյություն ունեցող վթարային /2-րդ/ մասնաշենքի վերակառուցում</t>
  </si>
  <si>
    <t>ՀՀ Գեղարքունիքի  մարզի գ.Ն.Գետաշենի նոր մանկապարտեզի կառուցման աշխատանքներ</t>
  </si>
  <si>
    <t>ք.Աշտարակի մարզադպրոցի վերակառուցման աշխատանքներ</t>
  </si>
  <si>
    <t>ՀՀ Լոռու մարզի ք.Սպիտակի մանկապատանեկան մարզադպրոցի ըմբշամարտի դահլիճի կառուցում</t>
  </si>
  <si>
    <t>ք. Արմավիրի թիվ  1  դպրոցի վերակառուցման աշխատանքներ</t>
  </si>
  <si>
    <t>գ.Մուսալեռի Ֆ. Վերֆելի անվ. դպրոցի վերակառուցման աշխատանքներ</t>
  </si>
  <si>
    <t>Կապանի թիվ 2 ավագ դպրոցի գոյություն ունեցող մարզադահլիճային մ/շ վերակառուցման  աշխատանքներ</t>
  </si>
  <si>
    <t>45</t>
  </si>
  <si>
    <t>«Երևանի թիվ 10 արհեստագործական պետական ուսումնարան» ՊՈԱԿ-ում սահմանափակ կարողություններ ունեցող ուսանողների համար անհրաժեշտ հարմարություններով (սանդուղքներ, թեքահարթակներ, բազրիքներ, վերելակներ) համալրման աշխատանքներ</t>
  </si>
  <si>
    <t>«Ալավերդու արհեստագործական պետական ուսումնարան» ՊՈԱԿ-ի վերակառուցման աշխատանքներ</t>
  </si>
  <si>
    <t>«Գյումրու թիվ 1 արհեստագործական պետական ուսումնարան» ՊՈԱԿ-ում սահմանափակ կարողություններ ունեցող ուսանողների համար անհրաժեշտ հարմարություններով (սանդուղքներ, թեքահարթակներ, բազրիքներ, վերելակներ) համալրման աշխատանքներ</t>
  </si>
  <si>
    <t>«Գյումրու թիվ 3 արհեստագործական պետական ուսումնարան» ՊՈԱԿ-ի վերակառուցման աշխատանքներ</t>
  </si>
  <si>
    <t>«Ամասիայի արհեստագործական պետական ուսումնարան» ՊՈԱԿ-ի վերակառուցման աշխատանքներ</t>
  </si>
  <si>
    <t>«Քաջարանի արհեստագործական պետական ուսումնարան» ՊՈԱԿ-ի վերակառուցման աշխատանքներ</t>
  </si>
  <si>
    <t>«Բերդի արհեստագործական պետական ուսումնարան» ՊՈԱԿ-ի վերակառուցման աշխատանքներ</t>
  </si>
  <si>
    <t>«Մասնագիտական կրթության և ուսուցման (ՄԿՈՒ) բարեփոխման շարունակություն և զբաղվածության հայեցակարգի մշակում» ծրագրի շրջանակներում նախնական մասնագիտական (արհեստագործական) և միջին մասնագիտական ուսումնական հաստատությունների հիմնանորոգում</t>
  </si>
  <si>
    <t xml:space="preserve">ՀՀ կառավարությանն առընթեր անշարժ գույքի կադաստրի պետական կոմիտեի աշխատակազմի «Տեղեկատվական տեխնոլոգիաների կենտրոն» ստորաբաժանման վարչական տարածքի նորոգման աշխատանքներ
</t>
  </si>
  <si>
    <t>WGS-84 համաշխարհային գեոդեզիական կոորդինատային համակարգում մեկ միասնական քարտեզագրական հիմքի ստեղծման և ներդրման աշխատանքներ (ՀՀ վարչատարածքային միավորների սահմանների ճշտման և ամրացման աշխատանքներ)</t>
  </si>
  <si>
    <t xml:space="preserve">Սպիտակի տարածաշրջանի գեոդինամիկական պոլիգոնի ստեղծման գեոդեզիական աշխատանքներ </t>
  </si>
  <si>
    <t>ՎիՋիԷս-84 (WGS-84) համաշխարհային գեոդեզիական կոորդինատային համակարգում քվազիգեոիդի մոդելի ստեղծման համար ՋիՓիԷս (GPS) դիտարկման աշխատանքներ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</si>
</sst>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86" formatCode="_-* #,##0.0\ _D_M_-;\-* #,##0.0\ _D_M_-;_-* &quot;-&quot;??\ _D_M_-;_-@_-"/>
    <numFmt numFmtId="187" formatCode="_(* #,##0.0_);_(* \(#,##0.0\);_(* &quot;-&quot;??_);_(@_)"/>
    <numFmt numFmtId="189" formatCode="00000"/>
    <numFmt numFmtId="191" formatCode="#,##0.0_);\(#,##0.0\)"/>
    <numFmt numFmtId="192" formatCode="0.0%"/>
  </numFmts>
  <fonts count="53" x14ac:knownFonts="1">
    <font>
      <sz val="10"/>
      <name val="Arial Armenian"/>
    </font>
    <font>
      <sz val="10"/>
      <name val="Arial Armenian"/>
    </font>
    <font>
      <sz val="11"/>
      <color indexed="8"/>
      <name val="Calibri"/>
      <family val="2"/>
    </font>
    <font>
      <sz val="9"/>
      <color indexed="8"/>
      <name val="Times Armenian"/>
      <family val="2"/>
    </font>
    <font>
      <sz val="11"/>
      <color indexed="9"/>
      <name val="Calibri"/>
      <family val="2"/>
    </font>
    <font>
      <sz val="9"/>
      <color indexed="9"/>
      <name val="Times Armenian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62"/>
      <name val="Times Armenian"/>
      <family val="2"/>
    </font>
    <font>
      <b/>
      <sz val="9"/>
      <color indexed="63"/>
      <name val="Times Armenian"/>
      <family val="2"/>
    </font>
    <font>
      <b/>
      <sz val="9"/>
      <color indexed="52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b/>
      <sz val="9"/>
      <color indexed="8"/>
      <name val="Times Armenian"/>
      <family val="2"/>
    </font>
    <font>
      <b/>
      <sz val="9"/>
      <color indexed="9"/>
      <name val="Times Armenian"/>
      <family val="2"/>
    </font>
    <font>
      <sz val="9"/>
      <color indexed="60"/>
      <name val="Times Armenian"/>
      <family val="2"/>
    </font>
    <font>
      <sz val="10"/>
      <name val="Arial Armenian"/>
      <family val="2"/>
    </font>
    <font>
      <sz val="9"/>
      <color indexed="20"/>
      <name val="Times Armenian"/>
      <family val="2"/>
    </font>
    <font>
      <i/>
      <sz val="9"/>
      <color indexed="23"/>
      <name val="Times Armenian"/>
      <family val="2"/>
    </font>
    <font>
      <sz val="9"/>
      <color indexed="52"/>
      <name val="Times Armenian"/>
      <family val="2"/>
    </font>
    <font>
      <sz val="9"/>
      <color indexed="10"/>
      <name val="Times Armenian"/>
      <family val="2"/>
    </font>
    <font>
      <sz val="9"/>
      <color indexed="17"/>
      <name val="Times Armenian"/>
      <family val="2"/>
    </font>
    <font>
      <b/>
      <sz val="10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sz val="14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9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sz val="10"/>
      <color indexed="10"/>
      <name val="GHEA Grapalat"/>
      <family val="3"/>
    </font>
    <font>
      <b/>
      <sz val="10"/>
      <color indexed="10"/>
      <name val="GHEA Grapalat"/>
      <family val="3"/>
    </font>
    <font>
      <sz val="11"/>
      <color indexed="8"/>
      <name val="Calibri"/>
      <family val="2"/>
      <charset val="204"/>
    </font>
    <font>
      <sz val="11"/>
      <color indexed="8"/>
      <name val="GHEA Grapalat"/>
      <family val="3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" fillId="0" borderId="0"/>
    <xf numFmtId="0" fontId="17" fillId="0" borderId="0"/>
    <xf numFmtId="0" fontId="2" fillId="0" borderId="0"/>
    <xf numFmtId="0" fontId="51" fillId="0" borderId="0"/>
    <xf numFmtId="0" fontId="18" fillId="23" borderId="7" applyNumberFormat="0" applyFont="0" applyAlignment="0" applyProtection="0"/>
    <xf numFmtId="0" fontId="19" fillId="20" borderId="8" applyNumberFormat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23" fillId="7" borderId="1" applyNumberFormat="0" applyAlignment="0" applyProtection="0"/>
    <xf numFmtId="0" fontId="24" fillId="20" borderId="8" applyNumberFormat="0" applyAlignment="0" applyProtection="0"/>
    <xf numFmtId="0" fontId="25" fillId="20" borderId="1" applyNumberFormat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21" borderId="2" applyNumberFormat="0" applyAlignment="0" applyProtection="0"/>
    <xf numFmtId="0" fontId="20" fillId="0" borderId="0" applyNumberFormat="0" applyFill="0" applyBorder="0" applyAlignment="0" applyProtection="0"/>
    <xf numFmtId="0" fontId="31" fillId="22" borderId="0" applyNumberFormat="0" applyBorder="0" applyAlignment="0" applyProtection="0"/>
    <xf numFmtId="0" fontId="32" fillId="0" borderId="0"/>
    <xf numFmtId="0" fontId="33" fillId="3" borderId="0" applyNumberFormat="0" applyBorder="0" applyAlignment="0" applyProtection="0"/>
    <xf numFmtId="0" fontId="34" fillId="0" borderId="0" applyNumberFormat="0" applyFill="0" applyBorder="0" applyAlignment="0" applyProtection="0"/>
    <xf numFmtId="0" fontId="32" fillId="23" borderId="7" applyNumberFormat="0" applyFont="0" applyAlignment="0" applyProtection="0"/>
    <xf numFmtId="0" fontId="35" fillId="0" borderId="6" applyNumberFormat="0" applyFill="0" applyAlignment="0" applyProtection="0"/>
    <xf numFmtId="0" fontId="36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0" fontId="37" fillId="4" borderId="0" applyNumberFormat="0" applyBorder="0" applyAlignment="0" applyProtection="0"/>
  </cellStyleXfs>
  <cellXfs count="218">
    <xf numFmtId="0" fontId="0" fillId="0" borderId="0" xfId="0"/>
    <xf numFmtId="49" fontId="38" fillId="24" borderId="0" xfId="0" applyNumberFormat="1" applyFont="1" applyFill="1" applyAlignment="1">
      <alignment horizontal="center" vertical="center" wrapText="1"/>
    </xf>
    <xf numFmtId="0" fontId="40" fillId="24" borderId="0" xfId="0" applyFont="1" applyFill="1" applyAlignment="1">
      <alignment vertical="center" wrapText="1"/>
    </xf>
    <xf numFmtId="0" fontId="40" fillId="24" borderId="0" xfId="0" applyFont="1" applyFill="1" applyAlignment="1">
      <alignment vertical="center"/>
    </xf>
    <xf numFmtId="0" fontId="43" fillId="24" borderId="0" xfId="0" applyNumberFormat="1" applyFont="1" applyFill="1" applyBorder="1" applyAlignment="1">
      <alignment horizontal="center" vertical="center" wrapText="1"/>
    </xf>
    <xf numFmtId="0" fontId="44" fillId="24" borderId="0" xfId="0" applyFont="1" applyFill="1" applyAlignment="1">
      <alignment vertical="center" wrapText="1"/>
    </xf>
    <xf numFmtId="191" fontId="38" fillId="24" borderId="0" xfId="0" applyNumberFormat="1" applyFont="1" applyFill="1" applyAlignment="1">
      <alignment horizontal="center" vertical="center" wrapText="1"/>
    </xf>
    <xf numFmtId="0" fontId="38" fillId="24" borderId="10" xfId="0" applyFont="1" applyFill="1" applyBorder="1" applyAlignment="1">
      <alignment horizontal="center" vertical="center" textRotation="90" wrapText="1"/>
    </xf>
    <xf numFmtId="187" fontId="38" fillId="24" borderId="10" xfId="46" applyNumberFormat="1" applyFont="1" applyFill="1" applyBorder="1" applyAlignment="1">
      <alignment horizontal="center" vertical="center"/>
    </xf>
    <xf numFmtId="0" fontId="38" fillId="24" borderId="10" xfId="46" applyNumberFormat="1" applyFont="1" applyFill="1" applyBorder="1" applyAlignment="1">
      <alignment horizontal="center" vertical="top" wrapText="1"/>
    </xf>
    <xf numFmtId="0" fontId="44" fillId="24" borderId="10" xfId="0" applyFont="1" applyFill="1" applyBorder="1" applyAlignment="1">
      <alignment horizontal="center" vertical="center" wrapText="1"/>
    </xf>
    <xf numFmtId="192" fontId="45" fillId="24" borderId="10" xfId="62" applyNumberFormat="1" applyFont="1" applyFill="1" applyBorder="1" applyAlignment="1">
      <alignment horizontal="right" vertical="center" wrapText="1"/>
    </xf>
    <xf numFmtId="49" fontId="47" fillId="24" borderId="10" xfId="0" applyNumberFormat="1" applyFont="1" applyFill="1" applyBorder="1" applyAlignment="1">
      <alignment horizontal="center" vertical="center" wrapText="1"/>
    </xf>
    <xf numFmtId="0" fontId="38" fillId="24" borderId="10" xfId="0" applyFont="1" applyFill="1" applyBorder="1" applyAlignment="1">
      <alignment horizontal="center" vertical="center" wrapText="1"/>
    </xf>
    <xf numFmtId="187" fontId="46" fillId="24" borderId="0" xfId="46" applyNumberFormat="1" applyFont="1" applyFill="1" applyAlignment="1">
      <alignment vertical="center"/>
    </xf>
    <xf numFmtId="187" fontId="47" fillId="24" borderId="10" xfId="46" applyNumberFormat="1" applyFont="1" applyFill="1" applyBorder="1" applyAlignment="1">
      <alignment horizontal="center" vertical="center" wrapText="1"/>
    </xf>
    <xf numFmtId="192" fontId="47" fillId="24" borderId="10" xfId="62" applyNumberFormat="1" applyFont="1" applyFill="1" applyBorder="1" applyAlignment="1">
      <alignment horizontal="right" vertical="center" wrapText="1"/>
    </xf>
    <xf numFmtId="192" fontId="48" fillId="24" borderId="10" xfId="62" applyNumberFormat="1" applyFont="1" applyFill="1" applyBorder="1" applyAlignment="1">
      <alignment horizontal="right" vertical="center" wrapText="1"/>
    </xf>
    <xf numFmtId="0" fontId="39" fillId="24" borderId="10" xfId="0" applyFont="1" applyFill="1" applyBorder="1" applyAlignment="1">
      <alignment horizontal="center" vertical="center" wrapText="1"/>
    </xf>
    <xf numFmtId="0" fontId="38" fillId="24" borderId="10" xfId="0" applyFont="1" applyFill="1" applyBorder="1" applyAlignment="1">
      <alignment horizontal="left" vertical="center" wrapText="1"/>
    </xf>
    <xf numFmtId="0" fontId="38" fillId="24" borderId="10" xfId="0" applyFont="1" applyFill="1" applyBorder="1" applyAlignment="1">
      <alignment vertical="center" wrapText="1"/>
    </xf>
    <xf numFmtId="0" fontId="39" fillId="24" borderId="10" xfId="0" applyFont="1" applyFill="1" applyBorder="1" applyAlignment="1">
      <alignment vertical="center" wrapText="1"/>
    </xf>
    <xf numFmtId="0" fontId="39" fillId="24" borderId="10" xfId="0" applyFont="1" applyFill="1" applyBorder="1" applyAlignment="1">
      <alignment horizontal="left" vertical="center" wrapText="1"/>
    </xf>
    <xf numFmtId="186" fontId="38" fillId="24" borderId="10" xfId="46" applyNumberFormat="1" applyFont="1" applyFill="1" applyBorder="1" applyAlignment="1">
      <alignment horizontal="left" vertical="center" wrapText="1"/>
    </xf>
    <xf numFmtId="49" fontId="47" fillId="24" borderId="10" xfId="0" quotePrefix="1" applyNumberFormat="1" applyFont="1" applyFill="1" applyBorder="1" applyAlignment="1">
      <alignment horizontal="center" vertical="center" wrapText="1"/>
    </xf>
    <xf numFmtId="0" fontId="47" fillId="24" borderId="10" xfId="0" applyFont="1" applyFill="1" applyBorder="1" applyAlignment="1">
      <alignment horizontal="left" vertical="center" wrapText="1"/>
    </xf>
    <xf numFmtId="0" fontId="48" fillId="24" borderId="10" xfId="0" applyFont="1" applyFill="1" applyBorder="1" applyAlignment="1">
      <alignment vertical="center" wrapText="1"/>
    </xf>
    <xf numFmtId="0" fontId="47" fillId="24" borderId="10" xfId="0" applyFont="1" applyFill="1" applyBorder="1" applyAlignment="1">
      <alignment vertical="center" wrapText="1"/>
    </xf>
    <xf numFmtId="0" fontId="39" fillId="24" borderId="10" xfId="83" applyFont="1" applyFill="1" applyBorder="1" applyAlignment="1">
      <alignment vertical="center" wrapText="1"/>
    </xf>
    <xf numFmtId="49" fontId="47" fillId="24" borderId="10" xfId="46" applyNumberFormat="1" applyFont="1" applyFill="1" applyBorder="1" applyAlignment="1">
      <alignment horizontal="center" vertical="center" wrapText="1"/>
    </xf>
    <xf numFmtId="0" fontId="38" fillId="24" borderId="10" xfId="0" applyNumberFormat="1" applyFont="1" applyFill="1" applyBorder="1" applyAlignment="1">
      <alignment vertical="center" wrapText="1"/>
    </xf>
    <xf numFmtId="187" fontId="47" fillId="24" borderId="0" xfId="46" applyNumberFormat="1" applyFont="1" applyFill="1" applyBorder="1" applyAlignment="1">
      <alignment horizontal="center" vertical="center" wrapText="1"/>
    </xf>
    <xf numFmtId="192" fontId="47" fillId="24" borderId="0" xfId="62" applyNumberFormat="1" applyFont="1" applyFill="1" applyBorder="1" applyAlignment="1">
      <alignment horizontal="right" vertical="center" wrapText="1"/>
    </xf>
    <xf numFmtId="0" fontId="39" fillId="24" borderId="0" xfId="0" applyFont="1" applyFill="1" applyBorder="1" applyAlignment="1">
      <alignment horizontal="center" vertical="center"/>
    </xf>
    <xf numFmtId="0" fontId="39" fillId="24" borderId="0" xfId="0" applyFont="1" applyFill="1"/>
    <xf numFmtId="0" fontId="39" fillId="24" borderId="0" xfId="0" applyFont="1" applyFill="1" applyAlignment="1">
      <alignment vertical="center" wrapText="1"/>
    </xf>
    <xf numFmtId="191" fontId="39" fillId="24" borderId="0" xfId="0" applyNumberFormat="1" applyFont="1" applyFill="1" applyAlignment="1">
      <alignment horizontal="center" vertical="center" wrapText="1"/>
    </xf>
    <xf numFmtId="0" fontId="44" fillId="24" borderId="0" xfId="0" applyNumberFormat="1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vertical="center" wrapText="1"/>
    </xf>
    <xf numFmtId="186" fontId="47" fillId="0" borderId="10" xfId="46" applyNumberFormat="1" applyFont="1" applyFill="1" applyBorder="1" applyAlignment="1">
      <alignment horizontal="left" vertical="center" wrapText="1"/>
    </xf>
    <xf numFmtId="49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left" vertical="center" wrapText="1"/>
    </xf>
    <xf numFmtId="187" fontId="47" fillId="0" borderId="10" xfId="89" applyNumberFormat="1" applyFont="1" applyFill="1" applyBorder="1" applyAlignment="1">
      <alignment horizontal="center" vertical="center" wrapText="1"/>
    </xf>
    <xf numFmtId="0" fontId="38" fillId="24" borderId="10" xfId="83" applyFont="1" applyFill="1" applyBorder="1" applyAlignment="1">
      <alignment vertical="center" wrapText="1"/>
    </xf>
    <xf numFmtId="49" fontId="47" fillId="0" borderId="10" xfId="83" applyNumberFormat="1" applyFont="1" applyFill="1" applyBorder="1" applyAlignment="1">
      <alignment horizontal="center" vertical="center" wrapText="1"/>
    </xf>
    <xf numFmtId="0" fontId="47" fillId="0" borderId="10" xfId="83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left" vertical="center" wrapText="1"/>
    </xf>
    <xf numFmtId="0" fontId="38" fillId="0" borderId="10" xfId="0" applyFont="1" applyFill="1" applyBorder="1" applyAlignment="1">
      <alignment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left" vertical="center" wrapText="1"/>
    </xf>
    <xf numFmtId="0" fontId="38" fillId="24" borderId="0" xfId="0" applyFont="1" applyFill="1" applyAlignment="1">
      <alignment vertical="center"/>
    </xf>
    <xf numFmtId="0" fontId="39" fillId="24" borderId="0" xfId="0" applyFont="1" applyFill="1" applyAlignment="1">
      <alignment vertical="center"/>
    </xf>
    <xf numFmtId="0" fontId="39" fillId="24" borderId="0" xfId="0" applyFont="1" applyFill="1" applyBorder="1" applyAlignment="1">
      <alignment vertical="center"/>
    </xf>
    <xf numFmtId="0" fontId="38" fillId="24" borderId="0" xfId="0" applyFont="1" applyFill="1" applyAlignment="1">
      <alignment horizontal="center" vertical="center" wrapText="1"/>
    </xf>
    <xf numFmtId="187" fontId="38" fillId="24" borderId="0" xfId="46" applyNumberFormat="1" applyFont="1" applyFill="1" applyAlignment="1">
      <alignment vertical="center"/>
    </xf>
    <xf numFmtId="187" fontId="38" fillId="24" borderId="10" xfId="0" applyNumberFormat="1" applyFont="1" applyFill="1" applyBorder="1" applyAlignment="1">
      <alignment horizontal="left" vertical="center" wrapText="1"/>
    </xf>
    <xf numFmtId="0" fontId="38" fillId="0" borderId="10" xfId="83" applyFont="1" applyFill="1" applyBorder="1" applyAlignment="1">
      <alignment horizontal="left" vertical="center" wrapText="1"/>
    </xf>
    <xf numFmtId="0" fontId="47" fillId="0" borderId="10" xfId="0" applyFont="1" applyFill="1" applyBorder="1" applyAlignment="1">
      <alignment horizontal="center" vertical="center" wrapText="1"/>
    </xf>
    <xf numFmtId="49" fontId="47" fillId="0" borderId="10" xfId="0" quotePrefix="1" applyNumberFormat="1" applyFont="1" applyFill="1" applyBorder="1" applyAlignment="1">
      <alignment horizontal="center" vertical="center" wrapText="1"/>
    </xf>
    <xf numFmtId="187" fontId="39" fillId="24" borderId="10" xfId="0" applyNumberFormat="1" applyFont="1" applyFill="1" applyBorder="1" applyAlignment="1">
      <alignment vertical="center" wrapText="1"/>
    </xf>
    <xf numFmtId="187" fontId="38" fillId="24" borderId="10" xfId="0" applyNumberFormat="1" applyFont="1" applyFill="1" applyBorder="1" applyAlignment="1">
      <alignment vertical="center" wrapText="1"/>
    </xf>
    <xf numFmtId="187" fontId="38" fillId="24" borderId="10" xfId="83" applyNumberFormat="1" applyFont="1" applyFill="1" applyBorder="1" applyAlignment="1">
      <alignment vertical="center" wrapText="1"/>
    </xf>
    <xf numFmtId="187" fontId="39" fillId="24" borderId="10" xfId="83" applyNumberFormat="1" applyFont="1" applyFill="1" applyBorder="1" applyAlignment="1">
      <alignment vertical="center" wrapText="1"/>
    </xf>
    <xf numFmtId="187" fontId="39" fillId="0" borderId="10" xfId="83" applyNumberFormat="1" applyFont="1" applyFill="1" applyBorder="1" applyAlignment="1">
      <alignment vertical="center" wrapText="1"/>
    </xf>
    <xf numFmtId="0" fontId="39" fillId="24" borderId="10" xfId="59" applyFont="1" applyFill="1" applyBorder="1" applyAlignment="1">
      <alignment horizontal="left" vertical="center" wrapText="1"/>
    </xf>
    <xf numFmtId="0" fontId="39" fillId="24" borderId="11" xfId="0" applyFont="1" applyFill="1" applyBorder="1" applyAlignment="1">
      <alignment horizontal="left" vertical="center" wrapText="1"/>
    </xf>
    <xf numFmtId="0" fontId="38" fillId="0" borderId="10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left" vertical="center" wrapText="1"/>
    </xf>
    <xf numFmtId="187" fontId="38" fillId="24" borderId="10" xfId="0" applyNumberFormat="1" applyFont="1" applyFill="1" applyBorder="1" applyAlignment="1">
      <alignment horizontal="left" vertical="center"/>
    </xf>
    <xf numFmtId="187" fontId="38" fillId="24" borderId="0" xfId="0" applyNumberFormat="1" applyFont="1" applyFill="1" applyBorder="1" applyAlignment="1">
      <alignment horizontal="left" vertical="center"/>
    </xf>
    <xf numFmtId="187" fontId="38" fillId="24" borderId="10" xfId="46" applyNumberFormat="1" applyFont="1" applyFill="1" applyBorder="1" applyAlignment="1">
      <alignment horizontal="center" vertical="center" wrapText="1"/>
    </xf>
    <xf numFmtId="0" fontId="44" fillId="24" borderId="0" xfId="0" applyFont="1" applyFill="1" applyAlignment="1">
      <alignment vertical="center"/>
    </xf>
    <xf numFmtId="49" fontId="38" fillId="24" borderId="10" xfId="0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left" vertical="center" wrapText="1"/>
    </xf>
    <xf numFmtId="49" fontId="48" fillId="0" borderId="10" xfId="0" quotePrefix="1" applyNumberFormat="1" applyFont="1" applyFill="1" applyBorder="1" applyAlignment="1">
      <alignment horizontal="center" vertical="center" wrapText="1"/>
    </xf>
    <xf numFmtId="49" fontId="48" fillId="0" borderId="10" xfId="0" applyNumberFormat="1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47" fillId="0" borderId="10" xfId="0" applyNumberFormat="1" applyFont="1" applyFill="1" applyBorder="1" applyAlignment="1">
      <alignment horizontal="left" vertical="center" wrapText="1"/>
    </xf>
    <xf numFmtId="0" fontId="48" fillId="0" borderId="10" xfId="0" applyNumberFormat="1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left" vertical="top" wrapText="1"/>
    </xf>
    <xf numFmtId="0" fontId="48" fillId="0" borderId="10" xfId="0" applyNumberFormat="1" applyFont="1" applyFill="1" applyBorder="1" applyAlignment="1">
      <alignment horizontal="left" vertical="center" wrapText="1"/>
    </xf>
    <xf numFmtId="49" fontId="48" fillId="24" borderId="10" xfId="0" quotePrefix="1" applyNumberFormat="1" applyFont="1" applyFill="1" applyBorder="1" applyAlignment="1">
      <alignment horizontal="center" vertical="center" wrapText="1"/>
    </xf>
    <xf numFmtId="0" fontId="48" fillId="24" borderId="10" xfId="0" applyFont="1" applyFill="1" applyBorder="1" applyAlignment="1">
      <alignment horizontal="left" vertical="center" wrapText="1"/>
    </xf>
    <xf numFmtId="0" fontId="47" fillId="24" borderId="10" xfId="0" applyFont="1" applyFill="1" applyBorder="1" applyAlignment="1">
      <alignment horizontal="center" vertical="center" wrapText="1"/>
    </xf>
    <xf numFmtId="0" fontId="47" fillId="24" borderId="10" xfId="83" applyFont="1" applyFill="1" applyBorder="1" applyAlignment="1">
      <alignment horizontal="center" vertical="center" wrapText="1"/>
    </xf>
    <xf numFmtId="49" fontId="47" fillId="24" borderId="10" xfId="83" applyNumberFormat="1" applyFont="1" applyFill="1" applyBorder="1" applyAlignment="1">
      <alignment horizontal="center" vertical="center" wrapText="1"/>
    </xf>
    <xf numFmtId="49" fontId="47" fillId="24" borderId="12" xfId="0" applyNumberFormat="1" applyFont="1" applyFill="1" applyBorder="1" applyAlignment="1">
      <alignment horizontal="center" vertical="center" wrapText="1"/>
    </xf>
    <xf numFmtId="49" fontId="47" fillId="24" borderId="13" xfId="0" applyNumberFormat="1" applyFont="1" applyFill="1" applyBorder="1" applyAlignment="1">
      <alignment horizontal="center" vertical="center" wrapText="1"/>
    </xf>
    <xf numFmtId="187" fontId="39" fillId="24" borderId="13" xfId="0" applyNumberFormat="1" applyFont="1" applyFill="1" applyBorder="1" applyAlignment="1">
      <alignment vertical="center" wrapText="1"/>
    </xf>
    <xf numFmtId="0" fontId="38" fillId="24" borderId="0" xfId="0" applyFont="1" applyFill="1" applyBorder="1" applyAlignment="1">
      <alignment vertical="center"/>
    </xf>
    <xf numFmtId="2" fontId="39" fillId="0" borderId="11" xfId="0" applyNumberFormat="1" applyFont="1" applyBorder="1" applyAlignment="1">
      <alignment horizontal="left" vertical="center" wrapText="1"/>
    </xf>
    <xf numFmtId="187" fontId="47" fillId="24" borderId="10" xfId="46" applyNumberFormat="1" applyFont="1" applyFill="1" applyBorder="1" applyAlignment="1">
      <alignment horizontal="right" vertical="center" wrapText="1"/>
    </xf>
    <xf numFmtId="187" fontId="48" fillId="24" borderId="10" xfId="46" applyNumberFormat="1" applyFont="1" applyFill="1" applyBorder="1" applyAlignment="1">
      <alignment horizontal="right" vertical="center" wrapText="1"/>
    </xf>
    <xf numFmtId="187" fontId="39" fillId="24" borderId="12" xfId="0" applyNumberFormat="1" applyFont="1" applyFill="1" applyBorder="1" applyAlignment="1">
      <alignment vertical="center" wrapText="1"/>
    </xf>
    <xf numFmtId="49" fontId="47" fillId="24" borderId="11" xfId="0" applyNumberFormat="1" applyFont="1" applyFill="1" applyBorder="1" applyAlignment="1">
      <alignment horizontal="center" vertical="center" wrapText="1"/>
    </xf>
    <xf numFmtId="0" fontId="47" fillId="24" borderId="14" xfId="0" applyFont="1" applyFill="1" applyBorder="1" applyAlignment="1">
      <alignment horizontal="center" vertical="center" wrapText="1"/>
    </xf>
    <xf numFmtId="49" fontId="38" fillId="0" borderId="10" xfId="0" applyNumberFormat="1" applyFont="1" applyFill="1" applyBorder="1" applyAlignment="1">
      <alignment horizontal="left" vertical="center" wrapText="1"/>
    </xf>
    <xf numFmtId="0" fontId="48" fillId="24" borderId="14" xfId="0" applyFont="1" applyFill="1" applyBorder="1" applyAlignment="1">
      <alignment horizontal="left" vertical="center" wrapText="1"/>
    </xf>
    <xf numFmtId="0" fontId="39" fillId="0" borderId="10" xfId="0" applyFont="1" applyFill="1" applyBorder="1" applyAlignment="1">
      <alignment vertical="center" wrapText="1"/>
    </xf>
    <xf numFmtId="0" fontId="38" fillId="24" borderId="10" xfId="0" applyFont="1" applyFill="1" applyBorder="1" applyAlignment="1">
      <alignment horizontal="left" vertical="top" wrapText="1"/>
    </xf>
    <xf numFmtId="0" fontId="39" fillId="24" borderId="10" xfId="0" applyFont="1" applyFill="1" applyBorder="1" applyAlignment="1">
      <alignment horizontal="left" vertical="top" wrapText="1"/>
    </xf>
    <xf numFmtId="0" fontId="48" fillId="24" borderId="15" xfId="0" applyFont="1" applyFill="1" applyBorder="1" applyAlignment="1">
      <alignment horizontal="left" vertical="center" wrapText="1"/>
    </xf>
    <xf numFmtId="0" fontId="39" fillId="24" borderId="10" xfId="0" applyFont="1" applyFill="1" applyBorder="1" applyAlignment="1">
      <alignment horizontal="left" vertical="center"/>
    </xf>
    <xf numFmtId="43" fontId="38" fillId="24" borderId="0" xfId="46" applyFont="1" applyFill="1" applyAlignment="1">
      <alignment horizontal="center" vertical="center" wrapText="1"/>
    </xf>
    <xf numFmtId="0" fontId="38" fillId="0" borderId="10" xfId="0" applyFont="1" applyFill="1" applyBorder="1" applyAlignment="1">
      <alignment wrapText="1"/>
    </xf>
    <xf numFmtId="49" fontId="48" fillId="24" borderId="10" xfId="0" applyNumberFormat="1" applyFont="1" applyFill="1" applyBorder="1" applyAlignment="1">
      <alignment horizontal="left" vertical="center" wrapText="1"/>
    </xf>
    <xf numFmtId="187" fontId="47" fillId="25" borderId="10" xfId="46" applyNumberFormat="1" applyFont="1" applyFill="1" applyBorder="1" applyAlignment="1">
      <alignment horizontal="center" vertical="center" wrapText="1"/>
    </xf>
    <xf numFmtId="187" fontId="38" fillId="25" borderId="10" xfId="46" applyNumberFormat="1" applyFont="1" applyFill="1" applyBorder="1" applyAlignment="1">
      <alignment horizontal="center" vertical="center" wrapText="1"/>
    </xf>
    <xf numFmtId="192" fontId="47" fillId="25" borderId="10" xfId="62" applyNumberFormat="1" applyFont="1" applyFill="1" applyBorder="1" applyAlignment="1">
      <alignment horizontal="right" vertical="center" wrapText="1"/>
    </xf>
    <xf numFmtId="0" fontId="38" fillId="25" borderId="0" xfId="0" applyFont="1" applyFill="1" applyAlignment="1">
      <alignment vertical="center"/>
    </xf>
    <xf numFmtId="43" fontId="40" fillId="24" borderId="0" xfId="46" applyFont="1" applyFill="1" applyAlignment="1">
      <alignment vertical="center"/>
    </xf>
    <xf numFmtId="43" fontId="44" fillId="24" borderId="0" xfId="46" applyFont="1" applyFill="1" applyAlignment="1">
      <alignment vertical="center"/>
    </xf>
    <xf numFmtId="43" fontId="46" fillId="24" borderId="0" xfId="46" applyFont="1" applyFill="1" applyAlignment="1">
      <alignment vertical="center"/>
    </xf>
    <xf numFmtId="43" fontId="38" fillId="24" borderId="0" xfId="46" applyFont="1" applyFill="1" applyAlignment="1">
      <alignment vertical="center"/>
    </xf>
    <xf numFmtId="43" fontId="38" fillId="25" borderId="0" xfId="46" applyFont="1" applyFill="1" applyAlignment="1">
      <alignment vertical="center"/>
    </xf>
    <xf numFmtId="43" fontId="38" fillId="24" borderId="0" xfId="46" applyFont="1" applyFill="1" applyBorder="1" applyAlignment="1">
      <alignment vertical="center"/>
    </xf>
    <xf numFmtId="43" fontId="39" fillId="24" borderId="0" xfId="46" applyFont="1" applyFill="1" applyAlignment="1">
      <alignment vertical="center"/>
    </xf>
    <xf numFmtId="43" fontId="39" fillId="24" borderId="0" xfId="46" applyFont="1" applyFill="1" applyBorder="1" applyAlignment="1">
      <alignment vertical="center"/>
    </xf>
    <xf numFmtId="43" fontId="39" fillId="24" borderId="0" xfId="46" applyFont="1" applyFill="1"/>
    <xf numFmtId="0" fontId="39" fillId="24" borderId="10" xfId="0" applyFont="1" applyFill="1" applyBorder="1" applyAlignment="1">
      <alignment horizontal="left" vertical="center" wrapText="1"/>
    </xf>
    <xf numFmtId="0" fontId="48" fillId="24" borderId="15" xfId="0" applyFont="1" applyFill="1" applyBorder="1" applyAlignment="1">
      <alignment horizontal="left" vertical="center" wrapText="1"/>
    </xf>
    <xf numFmtId="0" fontId="39" fillId="24" borderId="12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vertical="center" wrapText="1"/>
    </xf>
    <xf numFmtId="0" fontId="39" fillId="0" borderId="12" xfId="0" applyFont="1" applyBorder="1" applyAlignment="1">
      <alignment vertical="center" wrapText="1"/>
    </xf>
    <xf numFmtId="0" fontId="39" fillId="0" borderId="10" xfId="0" applyFont="1" applyBorder="1" applyAlignment="1">
      <alignment wrapText="1"/>
    </xf>
    <xf numFmtId="0" fontId="39" fillId="0" borderId="10" xfId="0" applyFont="1" applyFill="1" applyBorder="1" applyAlignment="1">
      <alignment wrapText="1"/>
    </xf>
    <xf numFmtId="0" fontId="43" fillId="24" borderId="10" xfId="0" applyFont="1" applyFill="1" applyBorder="1" applyAlignment="1">
      <alignment horizontal="center" vertical="center" wrapText="1"/>
    </xf>
    <xf numFmtId="49" fontId="38" fillId="24" borderId="10" xfId="0" applyNumberFormat="1" applyFont="1" applyFill="1" applyBorder="1" applyAlignment="1">
      <alignment vertical="center" wrapText="1"/>
    </xf>
    <xf numFmtId="0" fontId="47" fillId="0" borderId="10" xfId="0" applyNumberFormat="1" applyFont="1" applyFill="1" applyBorder="1" applyAlignment="1">
      <alignment horizontal="center" vertical="center" wrapText="1"/>
    </xf>
    <xf numFmtId="187" fontId="44" fillId="24" borderId="10" xfId="0" applyNumberFormat="1" applyFont="1" applyFill="1" applyBorder="1" applyAlignment="1">
      <alignment horizontal="left" vertical="center"/>
    </xf>
    <xf numFmtId="0" fontId="44" fillId="24" borderId="10" xfId="0" applyFont="1" applyFill="1" applyBorder="1" applyAlignment="1">
      <alignment horizontal="left" vertical="center" wrapText="1"/>
    </xf>
    <xf numFmtId="49" fontId="44" fillId="24" borderId="10" xfId="0" applyNumberFormat="1" applyFont="1" applyFill="1" applyBorder="1" applyAlignment="1">
      <alignment horizontal="left" vertical="center"/>
    </xf>
    <xf numFmtId="192" fontId="48" fillId="25" borderId="10" xfId="62" applyNumberFormat="1" applyFont="1" applyFill="1" applyBorder="1" applyAlignment="1">
      <alignment horizontal="right" vertical="center" wrapText="1"/>
    </xf>
    <xf numFmtId="49" fontId="47" fillId="25" borderId="10" xfId="0" applyNumberFormat="1" applyFont="1" applyFill="1" applyBorder="1" applyAlignment="1">
      <alignment horizontal="center" vertical="center" wrapText="1"/>
    </xf>
    <xf numFmtId="0" fontId="44" fillId="25" borderId="10" xfId="0" applyFont="1" applyFill="1" applyBorder="1" applyAlignment="1">
      <alignment horizontal="center" vertical="center" wrapText="1"/>
    </xf>
    <xf numFmtId="192" fontId="45" fillId="25" borderId="10" xfId="62" applyNumberFormat="1" applyFont="1" applyFill="1" applyBorder="1" applyAlignment="1">
      <alignment horizontal="right" vertical="center" wrapText="1"/>
    </xf>
    <xf numFmtId="187" fontId="38" fillId="24" borderId="0" xfId="46" applyNumberFormat="1" applyFont="1" applyFill="1" applyAlignment="1">
      <alignment horizontal="center" vertical="center" wrapText="1"/>
    </xf>
    <xf numFmtId="187" fontId="43" fillId="24" borderId="0" xfId="46" applyNumberFormat="1" applyFont="1" applyFill="1" applyBorder="1" applyAlignment="1">
      <alignment horizontal="center" vertical="center" wrapText="1"/>
    </xf>
    <xf numFmtId="187" fontId="44" fillId="24" borderId="0" xfId="46" applyNumberFormat="1" applyFont="1" applyFill="1" applyAlignment="1">
      <alignment vertical="center" wrapText="1"/>
    </xf>
    <xf numFmtId="187" fontId="40" fillId="24" borderId="0" xfId="46" applyNumberFormat="1" applyFont="1" applyFill="1" applyBorder="1" applyAlignment="1">
      <alignment horizontal="center" wrapText="1"/>
    </xf>
    <xf numFmtId="187" fontId="45" fillId="24" borderId="10" xfId="46" applyNumberFormat="1" applyFont="1" applyFill="1" applyBorder="1" applyAlignment="1">
      <alignment horizontal="right" vertical="center" wrapText="1"/>
    </xf>
    <xf numFmtId="187" fontId="38" fillId="24" borderId="10" xfId="46" applyNumberFormat="1" applyFont="1" applyFill="1" applyBorder="1" applyAlignment="1">
      <alignment horizontal="right" vertical="center" wrapText="1"/>
    </xf>
    <xf numFmtId="187" fontId="38" fillId="25" borderId="10" xfId="46" applyNumberFormat="1" applyFont="1" applyFill="1" applyBorder="1" applyAlignment="1">
      <alignment horizontal="right" vertical="center" wrapText="1"/>
    </xf>
    <xf numFmtId="187" fontId="39" fillId="24" borderId="10" xfId="46" applyNumberFormat="1" applyFont="1" applyFill="1" applyBorder="1" applyAlignment="1">
      <alignment horizontal="right" vertical="center" wrapText="1"/>
    </xf>
    <xf numFmtId="187" fontId="50" fillId="24" borderId="10" xfId="46" applyNumberFormat="1" applyFont="1" applyFill="1" applyBorder="1" applyAlignment="1">
      <alignment horizontal="right" vertical="center" wrapText="1"/>
    </xf>
    <xf numFmtId="187" fontId="47" fillId="25" borderId="10" xfId="46" applyNumberFormat="1" applyFont="1" applyFill="1" applyBorder="1" applyAlignment="1">
      <alignment horizontal="right" vertical="center" wrapText="1"/>
    </xf>
    <xf numFmtId="187" fontId="39" fillId="24" borderId="12" xfId="46" applyNumberFormat="1" applyFont="1" applyFill="1" applyBorder="1" applyAlignment="1">
      <alignment horizontal="right" vertical="center" wrapText="1"/>
    </xf>
    <xf numFmtId="187" fontId="38" fillId="24" borderId="10" xfId="46" applyNumberFormat="1" applyFont="1" applyFill="1" applyBorder="1" applyAlignment="1">
      <alignment vertical="center" wrapText="1"/>
    </xf>
    <xf numFmtId="187" fontId="39" fillId="24" borderId="13" xfId="46" applyNumberFormat="1" applyFont="1" applyFill="1" applyBorder="1" applyAlignment="1">
      <alignment horizontal="right" vertical="center" wrapText="1"/>
    </xf>
    <xf numFmtId="187" fontId="47" fillId="0" borderId="10" xfId="46" applyNumberFormat="1" applyFont="1" applyFill="1" applyBorder="1" applyAlignment="1">
      <alignment horizontal="right" vertical="center" wrapText="1"/>
    </xf>
    <xf numFmtId="187" fontId="49" fillId="0" borderId="10" xfId="46" applyNumberFormat="1" applyFont="1" applyFill="1" applyBorder="1" applyAlignment="1">
      <alignment horizontal="right" vertical="center" wrapText="1"/>
    </xf>
    <xf numFmtId="187" fontId="38" fillId="0" borderId="10" xfId="46" applyNumberFormat="1" applyFont="1" applyFill="1" applyBorder="1" applyAlignment="1">
      <alignment horizontal="right" vertical="center" wrapText="1"/>
    </xf>
    <xf numFmtId="187" fontId="39" fillId="0" borderId="10" xfId="46" applyNumberFormat="1" applyFont="1" applyFill="1" applyBorder="1" applyAlignment="1">
      <alignment horizontal="right" vertical="center" wrapText="1"/>
    </xf>
    <xf numFmtId="187" fontId="39" fillId="24" borderId="10" xfId="46" applyNumberFormat="1" applyFont="1" applyFill="1" applyBorder="1" applyAlignment="1">
      <alignment horizontal="right" vertical="center" wrapText="1"/>
    </xf>
    <xf numFmtId="187" fontId="38" fillId="24" borderId="10" xfId="46" applyNumberFormat="1" applyFont="1" applyFill="1" applyBorder="1" applyAlignment="1">
      <alignment horizontal="right" vertical="center" wrapText="1"/>
    </xf>
    <xf numFmtId="187" fontId="38" fillId="0" borderId="10" xfId="46" applyNumberFormat="1" applyFont="1" applyFill="1" applyBorder="1" applyAlignment="1">
      <alignment vertical="center" wrapText="1"/>
    </xf>
    <xf numFmtId="187" fontId="39" fillId="0" borderId="10" xfId="46" applyNumberFormat="1" applyFont="1" applyFill="1" applyBorder="1" applyAlignment="1">
      <alignment vertical="center" wrapText="1"/>
    </xf>
    <xf numFmtId="187" fontId="38" fillId="0" borderId="10" xfId="46" applyNumberFormat="1" applyFont="1" applyFill="1" applyBorder="1" applyAlignment="1">
      <alignment horizontal="center" vertical="center"/>
    </xf>
    <xf numFmtId="187" fontId="39" fillId="0" borderId="10" xfId="46" applyNumberFormat="1" applyFont="1" applyFill="1" applyBorder="1" applyAlignment="1">
      <alignment horizontal="center" vertical="center" wrapText="1"/>
    </xf>
    <xf numFmtId="187" fontId="38" fillId="0" borderId="10" xfId="46" applyNumberFormat="1" applyFont="1" applyFill="1" applyBorder="1" applyAlignment="1">
      <alignment horizontal="center" vertical="center" wrapText="1"/>
    </xf>
    <xf numFmtId="187" fontId="39" fillId="0" borderId="10" xfId="46" applyNumberFormat="1" applyFont="1" applyFill="1" applyBorder="1" applyAlignment="1">
      <alignment horizontal="center" vertical="center"/>
    </xf>
    <xf numFmtId="187" fontId="38" fillId="24" borderId="11" xfId="46" applyNumberFormat="1" applyFont="1" applyFill="1" applyBorder="1" applyAlignment="1">
      <alignment horizontal="right" vertical="center" wrapText="1"/>
    </xf>
    <xf numFmtId="187" fontId="39" fillId="24" borderId="11" xfId="46" applyNumberFormat="1" applyFont="1" applyFill="1" applyBorder="1" applyAlignment="1">
      <alignment horizontal="right" vertical="center" wrapText="1"/>
    </xf>
    <xf numFmtId="187" fontId="47" fillId="24" borderId="11" xfId="46" applyNumberFormat="1" applyFont="1" applyFill="1" applyBorder="1" applyAlignment="1">
      <alignment horizontal="right" vertical="center" wrapText="1"/>
    </xf>
    <xf numFmtId="187" fontId="38" fillId="24" borderId="10" xfId="46" applyNumberFormat="1" applyFont="1" applyFill="1" applyBorder="1" applyAlignment="1">
      <alignment vertical="center"/>
    </xf>
    <xf numFmtId="187" fontId="39" fillId="24" borderId="10" xfId="46" applyNumberFormat="1" applyFont="1" applyFill="1" applyBorder="1" applyAlignment="1">
      <alignment vertical="center"/>
    </xf>
    <xf numFmtId="187" fontId="39" fillId="24" borderId="10" xfId="46" applyNumberFormat="1" applyFont="1" applyFill="1" applyBorder="1" applyAlignment="1">
      <alignment horizontal="left" vertical="center" wrapText="1"/>
    </xf>
    <xf numFmtId="187" fontId="38" fillId="24" borderId="10" xfId="46" applyNumberFormat="1" applyFont="1" applyFill="1" applyBorder="1" applyAlignment="1">
      <alignment horizontal="left" vertical="center" wrapText="1"/>
    </xf>
    <xf numFmtId="187" fontId="49" fillId="24" borderId="10" xfId="46" applyNumberFormat="1" applyFont="1" applyFill="1" applyBorder="1" applyAlignment="1">
      <alignment horizontal="right" vertical="center" wrapText="1"/>
    </xf>
    <xf numFmtId="187" fontId="39" fillId="24" borderId="15" xfId="46" applyNumberFormat="1" applyFont="1" applyFill="1" applyBorder="1" applyAlignment="1">
      <alignment horizontal="left" vertical="center" wrapText="1"/>
    </xf>
    <xf numFmtId="187" fontId="38" fillId="24" borderId="15" xfId="46" applyNumberFormat="1" applyFont="1" applyFill="1" applyBorder="1" applyAlignment="1">
      <alignment horizontal="left" vertical="center" wrapText="1"/>
    </xf>
    <xf numFmtId="187" fontId="39" fillId="24" borderId="11" xfId="46" applyNumberFormat="1" applyFont="1" applyFill="1" applyBorder="1" applyAlignment="1">
      <alignment horizontal="center" vertical="center"/>
    </xf>
    <xf numFmtId="187" fontId="39" fillId="24" borderId="10" xfId="46" applyNumberFormat="1" applyFont="1" applyFill="1" applyBorder="1" applyAlignment="1">
      <alignment horizontal="center" vertical="center"/>
    </xf>
    <xf numFmtId="187" fontId="39" fillId="0" borderId="10" xfId="46" applyNumberFormat="1" applyFont="1" applyFill="1" applyBorder="1" applyAlignment="1">
      <alignment horizontal="center"/>
    </xf>
    <xf numFmtId="187" fontId="39" fillId="0" borderId="10" xfId="46" applyNumberFormat="1" applyFont="1" applyFill="1" applyBorder="1" applyAlignment="1">
      <alignment horizontal="right"/>
    </xf>
    <xf numFmtId="187" fontId="39" fillId="0" borderId="10" xfId="46" applyNumberFormat="1" applyFont="1" applyFill="1" applyBorder="1"/>
    <xf numFmtId="187" fontId="39" fillId="0" borderId="10" xfId="46" applyNumberFormat="1" applyFont="1" applyBorder="1" applyAlignment="1">
      <alignment horizontal="right"/>
    </xf>
    <xf numFmtId="187" fontId="39" fillId="0" borderId="10" xfId="46" applyNumberFormat="1" applyFont="1" applyBorder="1" applyAlignment="1">
      <alignment horizontal="left" vertical="center" wrapText="1"/>
    </xf>
    <xf numFmtId="187" fontId="39" fillId="0" borderId="10" xfId="46" applyNumberFormat="1" applyFont="1" applyBorder="1" applyAlignment="1">
      <alignment horizontal="center"/>
    </xf>
    <xf numFmtId="187" fontId="39" fillId="24" borderId="10" xfId="0" applyNumberFormat="1" applyFont="1" applyFill="1" applyBorder="1" applyAlignment="1">
      <alignment vertical="center"/>
    </xf>
    <xf numFmtId="187" fontId="38" fillId="24" borderId="11" xfId="46" applyNumberFormat="1" applyFont="1" applyFill="1" applyBorder="1" applyAlignment="1">
      <alignment horizontal="left" vertical="center" wrapText="1"/>
    </xf>
    <xf numFmtId="187" fontId="38" fillId="24" borderId="10" xfId="46" applyNumberFormat="1" applyFont="1" applyFill="1" applyBorder="1" applyAlignment="1">
      <alignment vertical="center" wrapText="1"/>
    </xf>
    <xf numFmtId="187" fontId="39" fillId="24" borderId="10" xfId="46" applyNumberFormat="1" applyFont="1" applyFill="1" applyBorder="1" applyAlignment="1">
      <alignment vertical="center" wrapText="1"/>
    </xf>
    <xf numFmtId="187" fontId="39" fillId="0" borderId="13" xfId="46" applyNumberFormat="1" applyFont="1" applyFill="1" applyBorder="1" applyAlignment="1">
      <alignment vertical="center" wrapText="1"/>
    </xf>
    <xf numFmtId="187" fontId="39" fillId="0" borderId="12" xfId="46" applyNumberFormat="1" applyFont="1" applyFill="1" applyBorder="1" applyAlignment="1">
      <alignment vertical="center" wrapText="1"/>
    </xf>
    <xf numFmtId="187" fontId="44" fillId="25" borderId="10" xfId="46" applyNumberFormat="1" applyFont="1" applyFill="1" applyBorder="1" applyAlignment="1">
      <alignment horizontal="right" vertical="center" wrapText="1"/>
    </xf>
    <xf numFmtId="187" fontId="43" fillId="24" borderId="10" xfId="46" applyNumberFormat="1" applyFont="1" applyFill="1" applyBorder="1" applyAlignment="1">
      <alignment horizontal="right" vertical="center" wrapText="1"/>
    </xf>
    <xf numFmtId="187" fontId="38" fillId="24" borderId="0" xfId="46" applyNumberFormat="1" applyFont="1" applyFill="1" applyBorder="1" applyAlignment="1">
      <alignment horizontal="right" vertical="center" wrapText="1"/>
    </xf>
    <xf numFmtId="187" fontId="39" fillId="24" borderId="0" xfId="46" applyNumberFormat="1" applyFont="1" applyFill="1" applyAlignment="1">
      <alignment horizontal="center" vertical="center" wrapText="1"/>
    </xf>
    <xf numFmtId="187" fontId="40" fillId="24" borderId="0" xfId="46" applyNumberFormat="1" applyFont="1" applyFill="1" applyAlignment="1">
      <alignment horizontal="center" vertical="center" wrapText="1"/>
    </xf>
    <xf numFmtId="187" fontId="44" fillId="24" borderId="0" xfId="46" applyNumberFormat="1" applyFont="1" applyFill="1" applyAlignment="1">
      <alignment horizontal="center" vertical="center" wrapText="1"/>
    </xf>
    <xf numFmtId="187" fontId="48" fillId="24" borderId="12" xfId="46" applyNumberFormat="1" applyFont="1" applyFill="1" applyBorder="1" applyAlignment="1">
      <alignment horizontal="right" vertical="center" wrapText="1"/>
    </xf>
    <xf numFmtId="187" fontId="48" fillId="24" borderId="13" xfId="46" applyNumberFormat="1" applyFont="1" applyFill="1" applyBorder="1" applyAlignment="1">
      <alignment horizontal="right" vertical="center" wrapText="1"/>
    </xf>
    <xf numFmtId="187" fontId="48" fillId="0" borderId="10" xfId="46" applyNumberFormat="1" applyFont="1" applyFill="1" applyBorder="1" applyAlignment="1">
      <alignment horizontal="right" vertical="center" wrapText="1"/>
    </xf>
    <xf numFmtId="187" fontId="48" fillId="0" borderId="10" xfId="46" applyNumberFormat="1" applyFont="1" applyFill="1" applyBorder="1" applyAlignment="1">
      <alignment horizontal="center" vertical="center" wrapText="1"/>
    </xf>
    <xf numFmtId="187" fontId="47" fillId="0" borderId="10" xfId="46" applyNumberFormat="1" applyFont="1" applyFill="1" applyBorder="1" applyAlignment="1">
      <alignment horizontal="center" vertical="center" wrapText="1"/>
    </xf>
    <xf numFmtId="187" fontId="48" fillId="24" borderId="10" xfId="46" applyNumberFormat="1" applyFont="1" applyFill="1" applyBorder="1" applyAlignment="1">
      <alignment horizontal="center" vertical="center" wrapText="1"/>
    </xf>
    <xf numFmtId="187" fontId="48" fillId="24" borderId="11" xfId="46" applyNumberFormat="1" applyFont="1" applyFill="1" applyBorder="1" applyAlignment="1">
      <alignment horizontal="right" vertical="center" wrapText="1"/>
    </xf>
    <xf numFmtId="187" fontId="48" fillId="24" borderId="15" xfId="46" applyNumberFormat="1" applyFont="1" applyFill="1" applyBorder="1" applyAlignment="1">
      <alignment horizontal="left" vertical="center" wrapText="1"/>
    </xf>
    <xf numFmtId="187" fontId="48" fillId="24" borderId="15" xfId="0" applyNumberFormat="1" applyFont="1" applyFill="1" applyBorder="1" applyAlignment="1">
      <alignment horizontal="left" vertical="center" wrapText="1"/>
    </xf>
    <xf numFmtId="187" fontId="48" fillId="24" borderId="11" xfId="46" applyNumberFormat="1" applyFont="1" applyFill="1" applyBorder="1" applyAlignment="1">
      <alignment horizontal="center" vertical="center"/>
    </xf>
    <xf numFmtId="187" fontId="48" fillId="24" borderId="16" xfId="46" applyNumberFormat="1" applyFont="1" applyFill="1" applyBorder="1" applyAlignment="1">
      <alignment horizontal="right" vertical="center" wrapText="1"/>
    </xf>
    <xf numFmtId="187" fontId="47" fillId="24" borderId="16" xfId="46" applyNumberFormat="1" applyFont="1" applyFill="1" applyBorder="1" applyAlignment="1">
      <alignment horizontal="right" vertical="center" wrapText="1"/>
    </xf>
    <xf numFmtId="187" fontId="38" fillId="0" borderId="10" xfId="46" applyNumberFormat="1" applyFont="1" applyBorder="1" applyAlignment="1">
      <alignment horizontal="center"/>
    </xf>
    <xf numFmtId="187" fontId="39" fillId="0" borderId="11" xfId="0" applyNumberFormat="1" applyFont="1" applyBorder="1" applyAlignment="1">
      <alignment horizontal="left" vertical="center" wrapText="1"/>
    </xf>
    <xf numFmtId="187" fontId="39" fillId="24" borderId="11" xfId="46" applyNumberFormat="1" applyFont="1" applyFill="1" applyBorder="1" applyAlignment="1">
      <alignment horizontal="left" vertical="center" wrapText="1"/>
    </xf>
    <xf numFmtId="187" fontId="45" fillId="25" borderId="10" xfId="46" applyNumberFormat="1" applyFont="1" applyFill="1" applyBorder="1" applyAlignment="1">
      <alignment horizontal="right" vertical="center" wrapText="1"/>
    </xf>
    <xf numFmtId="187" fontId="52" fillId="24" borderId="10" xfId="46" applyNumberFormat="1" applyFont="1" applyFill="1" applyBorder="1" applyAlignment="1">
      <alignment horizontal="right" vertical="center" wrapText="1"/>
    </xf>
    <xf numFmtId="187" fontId="47" fillId="24" borderId="0" xfId="46" applyNumberFormat="1" applyFont="1" applyFill="1" applyBorder="1" applyAlignment="1">
      <alignment horizontal="right" vertical="center" wrapText="1"/>
    </xf>
    <xf numFmtId="0" fontId="39" fillId="0" borderId="0" xfId="0" applyFont="1" applyFill="1" applyAlignment="1">
      <alignment horizontal="left" wrapText="1"/>
    </xf>
    <xf numFmtId="39" fontId="41" fillId="24" borderId="0" xfId="0" applyNumberFormat="1" applyFont="1" applyFill="1" applyAlignment="1">
      <alignment horizontal="right" vertical="center" wrapText="1"/>
    </xf>
    <xf numFmtId="0" fontId="39" fillId="24" borderId="0" xfId="0" applyFont="1" applyFill="1" applyAlignment="1">
      <alignment horizontal="right" vertical="center" wrapText="1"/>
    </xf>
    <xf numFmtId="0" fontId="49" fillId="24" borderId="0" xfId="0" applyFont="1" applyFill="1" applyBorder="1" applyAlignment="1">
      <alignment horizontal="left" wrapText="1"/>
    </xf>
    <xf numFmtId="189" fontId="49" fillId="24" borderId="0" xfId="46" applyNumberFormat="1" applyFont="1" applyFill="1" applyBorder="1" applyAlignment="1">
      <alignment horizontal="left" vertical="center" wrapText="1"/>
    </xf>
    <xf numFmtId="0" fontId="42" fillId="24" borderId="0" xfId="0" applyFont="1" applyFill="1" applyAlignment="1">
      <alignment horizontal="center" vertical="center"/>
    </xf>
    <xf numFmtId="0" fontId="43" fillId="24" borderId="0" xfId="0" applyNumberFormat="1" applyFont="1" applyFill="1" applyBorder="1" applyAlignment="1">
      <alignment horizontal="center" vertical="center" wrapText="1"/>
    </xf>
    <xf numFmtId="0" fontId="39" fillId="24" borderId="0" xfId="0" applyFont="1" applyFill="1" applyBorder="1" applyAlignment="1">
      <alignment horizontal="left" wrapText="1"/>
    </xf>
  </cellXfs>
  <cellStyles count="9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Accent1" xfId="13" builtinId="31" customBuiltin="1"/>
    <cellStyle name="40% - Accent2" xfId="14" builtinId="35" customBuiltin="1"/>
    <cellStyle name="40% - Accent3" xfId="15" builtinId="39" customBuiltin="1"/>
    <cellStyle name="40% - Accent4" xfId="16" builtinId="43" customBuiltin="1"/>
    <cellStyle name="40% - Accent5" xfId="17" builtinId="47" customBuiltin="1"/>
    <cellStyle name="40% - Accent6" xfId="18" builtinId="51" customBuiltin="1"/>
    <cellStyle name="40% - Акцент1" xfId="19"/>
    <cellStyle name="40% - Акцент2" xfId="20"/>
    <cellStyle name="40% - Акцент3" xfId="21"/>
    <cellStyle name="40% - Акцент4" xfId="22"/>
    <cellStyle name="40% - Акцент5" xfId="23"/>
    <cellStyle name="40% - Акцент6" xfId="24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60% - Акцент1" xfId="31"/>
    <cellStyle name="60% - Акцент2" xfId="32"/>
    <cellStyle name="60% - Акцент3" xfId="33"/>
    <cellStyle name="60% - Акцент4" xfId="34"/>
    <cellStyle name="60% - Акцент5" xfId="35"/>
    <cellStyle name="60% - Акцент6" xfId="36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Calculation" xfId="44" builtinId="22" customBuiltin="1"/>
    <cellStyle name="Check Cell" xfId="45" builtinId="23" customBuiltin="1"/>
    <cellStyle name="Comma" xfId="46" builtinId="3"/>
    <cellStyle name="Explanatory Text" xfId="47" builtinId="53" customBuiltin="1"/>
    <cellStyle name="Good" xfId="48" builtinId="26" customBuiltin="1"/>
    <cellStyle name="Heading 1" xfId="49" builtinId="16" customBuiltin="1"/>
    <cellStyle name="Heading 2" xfId="50" builtinId="17" customBuiltin="1"/>
    <cellStyle name="Heading 3" xfId="51" builtinId="18" customBuiltin="1"/>
    <cellStyle name="Heading 4" xfId="52" builtinId="19" customBuiltin="1"/>
    <cellStyle name="Input" xfId="53" builtinId="20" customBuiltin="1"/>
    <cellStyle name="Linked Cell" xfId="54" builtinId="24" customBuiltin="1"/>
    <cellStyle name="Neutral" xfId="55" builtinId="28" customBuiltin="1"/>
    <cellStyle name="Normal" xfId="0" builtinId="0"/>
    <cellStyle name="Normal 2 4" xfId="56"/>
    <cellStyle name="Normal 3" xfId="57"/>
    <cellStyle name="Normal 8" xfId="58"/>
    <cellStyle name="Normal_Xl0000012" xfId="59"/>
    <cellStyle name="Note" xfId="60" builtinId="10" customBuiltin="1"/>
    <cellStyle name="Output" xfId="61" builtinId="21" customBuiltin="1"/>
    <cellStyle name="Percent" xfId="62" builtinId="5"/>
    <cellStyle name="Title" xfId="63" builtinId="15" customBuiltin="1"/>
    <cellStyle name="Total" xfId="64" builtinId="25" customBuiltin="1"/>
    <cellStyle name="Warning Text" xfId="65" builtinId="11" customBuiltin="1"/>
    <cellStyle name="Акцент1" xfId="66"/>
    <cellStyle name="Акцент2" xfId="67"/>
    <cellStyle name="Акцент3" xfId="68"/>
    <cellStyle name="Акцент4" xfId="69"/>
    <cellStyle name="Акцент5" xfId="70"/>
    <cellStyle name="Акцент6" xfId="71"/>
    <cellStyle name="Ввод " xfId="72"/>
    <cellStyle name="Вывод" xfId="73"/>
    <cellStyle name="Вычисление" xfId="74"/>
    <cellStyle name="Заголовок 1" xfId="75"/>
    <cellStyle name="Заголовок 2" xfId="76"/>
    <cellStyle name="Заголовок 3" xfId="77"/>
    <cellStyle name="Заголовок 4" xfId="78"/>
    <cellStyle name="Итог" xfId="79"/>
    <cellStyle name="Контрольная ячейка" xfId="80"/>
    <cellStyle name="Название" xfId="81"/>
    <cellStyle name="Нейтральный" xfId="82"/>
    <cellStyle name="Обычный 3" xfId="83"/>
    <cellStyle name="Плохой" xfId="84"/>
    <cellStyle name="Пояснение" xfId="85"/>
    <cellStyle name="Примечание" xfId="86"/>
    <cellStyle name="Связанная ячейка" xfId="87"/>
    <cellStyle name="Текст предупреждения" xfId="88"/>
    <cellStyle name="Финансовый 3" xfId="89"/>
    <cellStyle name="Хороший" xfId="9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2"/>
  <sheetViews>
    <sheetView tabSelected="1" zoomScaleNormal="100" zoomScaleSheetLayoutView="100" workbookViewId="0">
      <selection activeCell="F1326" sqref="F1326"/>
    </sheetView>
  </sheetViews>
  <sheetFormatPr defaultRowHeight="14.25" x14ac:dyDescent="0.2"/>
  <cols>
    <col min="1" max="1" width="3.85546875" style="1" customWidth="1"/>
    <col min="2" max="4" width="3.85546875" style="1" bestFit="1" customWidth="1"/>
    <col min="5" max="5" width="49.85546875" style="2" customWidth="1"/>
    <col min="6" max="6" width="17.5703125" style="190" customWidth="1"/>
    <col min="7" max="7" width="17.28515625" style="137" customWidth="1"/>
    <col min="8" max="8" width="18.42578125" style="189" customWidth="1"/>
    <col min="9" max="9" width="12" style="36" customWidth="1"/>
    <col min="10" max="10" width="10.85546875" style="111" bestFit="1" customWidth="1"/>
    <col min="11" max="16384" width="9.140625" style="3"/>
  </cols>
  <sheetData>
    <row r="1" spans="1:10" ht="15" customHeight="1" x14ac:dyDescent="0.2">
      <c r="H1" s="211" t="s">
        <v>301</v>
      </c>
      <c r="I1" s="212"/>
    </row>
    <row r="2" spans="1:10" ht="12" customHeight="1" x14ac:dyDescent="0.2">
      <c r="H2" s="211" t="s">
        <v>302</v>
      </c>
      <c r="I2" s="211"/>
    </row>
    <row r="3" spans="1:10" ht="27.75" customHeight="1" x14ac:dyDescent="0.2">
      <c r="A3" s="215" t="s">
        <v>303</v>
      </c>
      <c r="B3" s="215"/>
      <c r="C3" s="215"/>
      <c r="D3" s="215"/>
      <c r="E3" s="215"/>
      <c r="F3" s="215"/>
      <c r="G3" s="215"/>
      <c r="H3" s="215"/>
      <c r="I3" s="215"/>
    </row>
    <row r="4" spans="1:10" ht="72.75" customHeight="1" x14ac:dyDescent="0.2">
      <c r="A4" s="216" t="s">
        <v>502</v>
      </c>
      <c r="B4" s="216"/>
      <c r="C4" s="216"/>
      <c r="D4" s="216"/>
      <c r="E4" s="216"/>
      <c r="F4" s="216"/>
      <c r="G4" s="216"/>
      <c r="H4" s="216"/>
      <c r="I4" s="216"/>
    </row>
    <row r="5" spans="1:10" ht="28.5" customHeight="1" x14ac:dyDescent="0.2">
      <c r="A5" s="4"/>
      <c r="B5" s="4"/>
      <c r="C5" s="4"/>
      <c r="D5" s="37"/>
      <c r="E5" s="4"/>
      <c r="F5" s="138"/>
      <c r="G5" s="138"/>
      <c r="H5" s="138"/>
      <c r="I5" s="4"/>
    </row>
    <row r="6" spans="1:10" ht="10.5" customHeight="1" x14ac:dyDescent="0.2">
      <c r="A6" s="5"/>
      <c r="B6" s="5"/>
      <c r="C6" s="5"/>
      <c r="D6" s="5"/>
      <c r="E6" s="5"/>
      <c r="F6" s="139"/>
      <c r="G6" s="139"/>
      <c r="H6" s="139" t="s">
        <v>489</v>
      </c>
      <c r="I6" s="5"/>
    </row>
    <row r="7" spans="1:10" ht="14.25" customHeight="1" x14ac:dyDescent="0.25">
      <c r="E7" s="5"/>
      <c r="F7" s="191"/>
      <c r="H7" s="140" t="s">
        <v>304</v>
      </c>
      <c r="I7" s="6"/>
    </row>
    <row r="8" spans="1:10" ht="72" customHeight="1" x14ac:dyDescent="0.2">
      <c r="A8" s="7" t="s">
        <v>305</v>
      </c>
      <c r="B8" s="7" t="s">
        <v>306</v>
      </c>
      <c r="C8" s="7" t="s">
        <v>311</v>
      </c>
      <c r="D8" s="7" t="s">
        <v>312</v>
      </c>
      <c r="E8" s="8" t="s">
        <v>313</v>
      </c>
      <c r="F8" s="71" t="s">
        <v>314</v>
      </c>
      <c r="G8" s="71" t="s">
        <v>315</v>
      </c>
      <c r="H8" s="71" t="s">
        <v>316</v>
      </c>
      <c r="I8" s="9" t="s">
        <v>317</v>
      </c>
    </row>
    <row r="9" spans="1:10" s="72" customFormat="1" ht="16.5" x14ac:dyDescent="0.2">
      <c r="A9" s="12"/>
      <c r="B9" s="12"/>
      <c r="C9" s="12"/>
      <c r="D9" s="12"/>
      <c r="E9" s="10" t="s">
        <v>318</v>
      </c>
      <c r="F9" s="141">
        <f>SUM(F11,F24,F34,F46,F51,F60,F67,F72,F93,F112,F123,F132,F141,F146,F151,F228,F265,F270,F353,F577,F586,F593,F598,F603)+SUM(F608,F613,F636,F647,F664,F669,F683,F714,F723,F728,F733,F740,F747,F752,F759,F795,F885,F934,F968,F1045,F1103,F1190,F1222,F1244)+F710</f>
        <v>61581222.699999996</v>
      </c>
      <c r="G9" s="141">
        <f>SUM(G11,G24,G34,G46,G51,G60,G67,G72,G93,G112,G123,G132,G141,G146,G151,G228,G265,G270,G353,G577,G586,G593,G598,G603)+SUM(G608,G613,G636,G647,G664,G669,G683,G714,G723,G728,G733,G740,G747,G752,G759,G795,G885,G934,G968,G1045,G1103,G1190,G1222,G1244)+G710</f>
        <v>73967987.590000004</v>
      </c>
      <c r="H9" s="141">
        <f>SUM(H11,H24,H34,H46,H51,H60,H67,H72,H93,H112,H123,H132,H141,H146,H151,H228,H265,H270,H353,H577,H586,H593,H598,H603)+SUM(H608,H613,H636,H647,H664,H669,H683,H714,H723,H728,H733,H740,H747,H752,H759,H795,H885,H934,H968,H1045,H1103,H1190,H1222,H1244)+H710</f>
        <v>69183228.177000016</v>
      </c>
      <c r="I9" s="11">
        <f>IF(H9=0,"       ",H9/G9)</f>
        <v>0.93531310545419166</v>
      </c>
      <c r="J9" s="112"/>
    </row>
    <row r="10" spans="1:10" s="14" customFormat="1" x14ac:dyDescent="0.2">
      <c r="A10" s="12"/>
      <c r="B10" s="12"/>
      <c r="C10" s="12"/>
      <c r="D10" s="12"/>
      <c r="E10" s="13" t="s">
        <v>483</v>
      </c>
      <c r="F10" s="92">
        <f>F9-61581222.7</f>
        <v>0</v>
      </c>
      <c r="G10" s="142">
        <f>G9-73967987.59</f>
        <v>0</v>
      </c>
      <c r="H10" s="142">
        <f>H9-69183228.18</f>
        <v>-2.9999911785125732E-3</v>
      </c>
      <c r="I10" s="17"/>
      <c r="J10" s="113"/>
    </row>
    <row r="11" spans="1:10" s="110" customFormat="1" x14ac:dyDescent="0.2">
      <c r="A11" s="107"/>
      <c r="B11" s="107"/>
      <c r="C11" s="107"/>
      <c r="D11" s="107"/>
      <c r="E11" s="108" t="s">
        <v>319</v>
      </c>
      <c r="F11" s="146">
        <f>SUM(F12:F15)</f>
        <v>360000</v>
      </c>
      <c r="G11" s="143">
        <f>SUM(G12:G15)</f>
        <v>297120.90000000002</v>
      </c>
      <c r="H11" s="143">
        <f>SUM(H12:H15)</f>
        <v>94005.83</v>
      </c>
      <c r="I11" s="109">
        <f t="shared" ref="I11:I73" si="0">IF(H11=0,"       ",H11/G11)</f>
        <v>0.31638915337157364</v>
      </c>
      <c r="J11" s="115"/>
    </row>
    <row r="12" spans="1:10" s="51" customFormat="1" x14ac:dyDescent="0.2">
      <c r="A12" s="15"/>
      <c r="B12" s="15"/>
      <c r="C12" s="15"/>
      <c r="D12" s="15"/>
      <c r="E12" s="61" t="s">
        <v>320</v>
      </c>
      <c r="F12" s="92">
        <f>SUM(F18)</f>
        <v>45000</v>
      </c>
      <c r="G12" s="142">
        <f>SUM(G18)</f>
        <v>39553</v>
      </c>
      <c r="H12" s="142">
        <f>SUM(H18)</f>
        <v>39362.79</v>
      </c>
      <c r="I12" s="16">
        <f t="shared" si="0"/>
        <v>0.99519100953151474</v>
      </c>
      <c r="J12" s="114"/>
    </row>
    <row r="13" spans="1:10" s="51" customFormat="1" ht="28.5" x14ac:dyDescent="0.2">
      <c r="A13" s="15"/>
      <c r="B13" s="15"/>
      <c r="C13" s="15"/>
      <c r="D13" s="15"/>
      <c r="E13" s="61" t="s">
        <v>321</v>
      </c>
      <c r="F13" s="92">
        <f>SUM(F21)</f>
        <v>250000</v>
      </c>
      <c r="G13" s="142">
        <f>SUM(G21)</f>
        <v>202376</v>
      </c>
      <c r="H13" s="142">
        <f>SUM(H21)</f>
        <v>2376</v>
      </c>
      <c r="I13" s="16">
        <f t="shared" si="0"/>
        <v>1.1740522591611654E-2</v>
      </c>
      <c r="J13" s="114"/>
    </row>
    <row r="14" spans="1:10" s="51" customFormat="1" ht="28.5" x14ac:dyDescent="0.2">
      <c r="A14" s="15"/>
      <c r="B14" s="15"/>
      <c r="C14" s="15"/>
      <c r="D14" s="15"/>
      <c r="E14" s="20" t="s">
        <v>331</v>
      </c>
      <c r="F14" s="92">
        <f>SUM(F19)</f>
        <v>5000</v>
      </c>
      <c r="G14" s="142">
        <f>SUM(G19)</f>
        <v>592</v>
      </c>
      <c r="H14" s="142">
        <f>SUM(H19)</f>
        <v>592</v>
      </c>
      <c r="I14" s="16">
        <f t="shared" si="0"/>
        <v>1</v>
      </c>
      <c r="J14" s="114"/>
    </row>
    <row r="15" spans="1:10" s="51" customFormat="1" x14ac:dyDescent="0.2">
      <c r="A15" s="15"/>
      <c r="B15" s="15"/>
      <c r="C15" s="15"/>
      <c r="D15" s="15"/>
      <c r="E15" s="61" t="s">
        <v>322</v>
      </c>
      <c r="F15" s="92">
        <f>SUM(F23)</f>
        <v>60000</v>
      </c>
      <c r="G15" s="142">
        <f>SUM(G23)</f>
        <v>54599.9</v>
      </c>
      <c r="H15" s="142">
        <f>SUM(H23)</f>
        <v>51675.040000000001</v>
      </c>
      <c r="I15" s="16">
        <f t="shared" si="0"/>
        <v>0.94643103741948242</v>
      </c>
      <c r="J15" s="114"/>
    </row>
    <row r="16" spans="1:10" s="51" customFormat="1" x14ac:dyDescent="0.2">
      <c r="A16" s="12"/>
      <c r="B16" s="12"/>
      <c r="C16" s="12"/>
      <c r="D16" s="12"/>
      <c r="E16" s="18" t="s">
        <v>483</v>
      </c>
      <c r="F16" s="93"/>
      <c r="G16" s="144"/>
      <c r="H16" s="144"/>
      <c r="I16" s="16" t="str">
        <f t="shared" si="0"/>
        <v xml:space="preserve">       </v>
      </c>
      <c r="J16" s="114"/>
    </row>
    <row r="17" spans="1:10" s="51" customFormat="1" x14ac:dyDescent="0.2">
      <c r="A17" s="12" t="s">
        <v>323</v>
      </c>
      <c r="B17" s="12" t="s">
        <v>323</v>
      </c>
      <c r="C17" s="12" t="s">
        <v>323</v>
      </c>
      <c r="D17" s="12" t="s">
        <v>324</v>
      </c>
      <c r="E17" s="19" t="s">
        <v>325</v>
      </c>
      <c r="F17" s="92">
        <f>SUM(F18:F19)</f>
        <v>50000</v>
      </c>
      <c r="G17" s="142">
        <f>SUM(G18:G19)</f>
        <v>40145</v>
      </c>
      <c r="H17" s="142">
        <f>SUM(H18:H19)</f>
        <v>39954.79</v>
      </c>
      <c r="I17" s="16">
        <f t="shared" si="0"/>
        <v>0.99526192551999004</v>
      </c>
      <c r="J17" s="114"/>
    </row>
    <row r="18" spans="1:10" s="51" customFormat="1" ht="20.25" customHeight="1" x14ac:dyDescent="0.2">
      <c r="A18" s="12"/>
      <c r="B18" s="12"/>
      <c r="C18" s="12"/>
      <c r="D18" s="12"/>
      <c r="E18" s="60" t="s">
        <v>320</v>
      </c>
      <c r="F18" s="93">
        <v>45000</v>
      </c>
      <c r="G18" s="144">
        <v>39553</v>
      </c>
      <c r="H18" s="144">
        <v>39362.79</v>
      </c>
      <c r="I18" s="17">
        <f t="shared" si="0"/>
        <v>0.99519100953151474</v>
      </c>
      <c r="J18" s="114"/>
    </row>
    <row r="19" spans="1:10" s="51" customFormat="1" ht="30" customHeight="1" x14ac:dyDescent="0.2">
      <c r="A19" s="12"/>
      <c r="B19" s="12"/>
      <c r="C19" s="12"/>
      <c r="D19" s="12"/>
      <c r="E19" s="21" t="s">
        <v>331</v>
      </c>
      <c r="F19" s="93">
        <v>5000</v>
      </c>
      <c r="G19" s="144">
        <v>592</v>
      </c>
      <c r="H19" s="144">
        <v>592</v>
      </c>
      <c r="I19" s="17">
        <f t="shared" si="0"/>
        <v>1</v>
      </c>
      <c r="J19" s="114"/>
    </row>
    <row r="20" spans="1:10" s="51" customFormat="1" x14ac:dyDescent="0.2">
      <c r="A20" s="12" t="s">
        <v>323</v>
      </c>
      <c r="B20" s="12" t="s">
        <v>323</v>
      </c>
      <c r="C20" s="12" t="s">
        <v>323</v>
      </c>
      <c r="D20" s="12" t="s">
        <v>326</v>
      </c>
      <c r="E20" s="19" t="s">
        <v>327</v>
      </c>
      <c r="F20" s="92">
        <f>SUM(F21)</f>
        <v>250000</v>
      </c>
      <c r="G20" s="142">
        <f>SUM(G21)</f>
        <v>202376</v>
      </c>
      <c r="H20" s="142">
        <f>SUM(H21)</f>
        <v>2376</v>
      </c>
      <c r="I20" s="16">
        <f t="shared" si="0"/>
        <v>1.1740522591611654E-2</v>
      </c>
      <c r="J20" s="114"/>
    </row>
    <row r="21" spans="1:10" s="51" customFormat="1" x14ac:dyDescent="0.2">
      <c r="A21" s="12"/>
      <c r="B21" s="12"/>
      <c r="C21" s="12"/>
      <c r="D21" s="12"/>
      <c r="E21" s="60" t="s">
        <v>321</v>
      </c>
      <c r="F21" s="93">
        <v>250000</v>
      </c>
      <c r="G21" s="144">
        <v>202376</v>
      </c>
      <c r="H21" s="144">
        <v>2376</v>
      </c>
      <c r="I21" s="17">
        <f t="shared" si="0"/>
        <v>1.1740522591611654E-2</v>
      </c>
      <c r="J21" s="114"/>
    </row>
    <row r="22" spans="1:10" s="51" customFormat="1" ht="57" x14ac:dyDescent="0.2">
      <c r="A22" s="12" t="s">
        <v>323</v>
      </c>
      <c r="B22" s="12" t="s">
        <v>323</v>
      </c>
      <c r="C22" s="12" t="s">
        <v>323</v>
      </c>
      <c r="D22" s="12" t="s">
        <v>328</v>
      </c>
      <c r="E22" s="19" t="s">
        <v>435</v>
      </c>
      <c r="F22" s="92">
        <f>SUM(F23)</f>
        <v>60000</v>
      </c>
      <c r="G22" s="142">
        <f>SUM(G23)</f>
        <v>54599.9</v>
      </c>
      <c r="H22" s="142">
        <f>SUM(H23)</f>
        <v>51675.040000000001</v>
      </c>
      <c r="I22" s="16">
        <f t="shared" si="0"/>
        <v>0.94643103741948242</v>
      </c>
      <c r="J22" s="114"/>
    </row>
    <row r="23" spans="1:10" s="51" customFormat="1" ht="19.5" customHeight="1" x14ac:dyDescent="0.2">
      <c r="A23" s="12"/>
      <c r="B23" s="12"/>
      <c r="C23" s="12"/>
      <c r="D23" s="12"/>
      <c r="E23" s="60" t="s">
        <v>322</v>
      </c>
      <c r="F23" s="93">
        <v>60000</v>
      </c>
      <c r="G23" s="144">
        <v>54599.9</v>
      </c>
      <c r="H23" s="144">
        <v>51675.040000000001</v>
      </c>
      <c r="I23" s="17">
        <f t="shared" si="0"/>
        <v>0.94643103741948242</v>
      </c>
      <c r="J23" s="114"/>
    </row>
    <row r="24" spans="1:10" s="110" customFormat="1" x14ac:dyDescent="0.2">
      <c r="A24" s="107"/>
      <c r="B24" s="107"/>
      <c r="C24" s="107"/>
      <c r="D24" s="107"/>
      <c r="E24" s="108" t="s">
        <v>330</v>
      </c>
      <c r="F24" s="146">
        <f>SUM(F25:F27)</f>
        <v>87000</v>
      </c>
      <c r="G24" s="143">
        <f>SUM(G25:G27)</f>
        <v>140918.39999999999</v>
      </c>
      <c r="H24" s="143">
        <f>SUM(H25:H27)</f>
        <v>140888.76</v>
      </c>
      <c r="I24" s="109">
        <f t="shared" si="0"/>
        <v>0.99978966550854975</v>
      </c>
      <c r="J24" s="115"/>
    </row>
    <row r="25" spans="1:10" s="51" customFormat="1" ht="28.5" x14ac:dyDescent="0.2">
      <c r="A25" s="15"/>
      <c r="B25" s="15"/>
      <c r="C25" s="15"/>
      <c r="D25" s="15"/>
      <c r="E25" s="61" t="s">
        <v>321</v>
      </c>
      <c r="F25" s="92">
        <f>SUM(F30)</f>
        <v>82000</v>
      </c>
      <c r="G25" s="142">
        <f>SUM(G30)</f>
        <v>81125.399999999994</v>
      </c>
      <c r="H25" s="142">
        <f>SUM(H30)</f>
        <v>81125.36</v>
      </c>
      <c r="I25" s="16">
        <f t="shared" si="0"/>
        <v>0.99999950693617545</v>
      </c>
      <c r="J25" s="114"/>
    </row>
    <row r="26" spans="1:10" s="51" customFormat="1" ht="36.75" customHeight="1" x14ac:dyDescent="0.2">
      <c r="A26" s="15"/>
      <c r="B26" s="15"/>
      <c r="C26" s="15"/>
      <c r="D26" s="15"/>
      <c r="E26" s="20" t="s">
        <v>331</v>
      </c>
      <c r="F26" s="92">
        <f>F31</f>
        <v>5000</v>
      </c>
      <c r="G26" s="142">
        <f>G31</f>
        <v>4760</v>
      </c>
      <c r="H26" s="142">
        <f>H31</f>
        <v>4760</v>
      </c>
      <c r="I26" s="16">
        <f t="shared" si="0"/>
        <v>1</v>
      </c>
      <c r="J26" s="114"/>
    </row>
    <row r="27" spans="1:10" s="51" customFormat="1" x14ac:dyDescent="0.2">
      <c r="A27" s="15"/>
      <c r="B27" s="15"/>
      <c r="C27" s="15"/>
      <c r="D27" s="15"/>
      <c r="E27" s="61" t="s">
        <v>322</v>
      </c>
      <c r="F27" s="92">
        <f>SUM(F33)</f>
        <v>0</v>
      </c>
      <c r="G27" s="142">
        <f>SUM(G33)</f>
        <v>55033</v>
      </c>
      <c r="H27" s="142">
        <f>SUM(H33)</f>
        <v>55003.4</v>
      </c>
      <c r="I27" s="16">
        <f t="shared" si="0"/>
        <v>0.9994621408972798</v>
      </c>
      <c r="J27" s="114"/>
    </row>
    <row r="28" spans="1:10" s="51" customFormat="1" x14ac:dyDescent="0.2">
      <c r="A28" s="12"/>
      <c r="B28" s="12"/>
      <c r="C28" s="12"/>
      <c r="D28" s="12"/>
      <c r="E28" s="18" t="s">
        <v>483</v>
      </c>
      <c r="F28" s="169"/>
      <c r="G28" s="144"/>
      <c r="H28" s="144"/>
      <c r="I28" s="16" t="str">
        <f t="shared" si="0"/>
        <v xml:space="preserve">       </v>
      </c>
      <c r="J28" s="114"/>
    </row>
    <row r="29" spans="1:10" s="51" customFormat="1" x14ac:dyDescent="0.2">
      <c r="A29" s="12" t="s">
        <v>323</v>
      </c>
      <c r="B29" s="12" t="s">
        <v>323</v>
      </c>
      <c r="C29" s="12" t="s">
        <v>323</v>
      </c>
      <c r="D29" s="12" t="s">
        <v>326</v>
      </c>
      <c r="E29" s="19" t="s">
        <v>332</v>
      </c>
      <c r="F29" s="92">
        <f>SUM(F30:F31)</f>
        <v>87000</v>
      </c>
      <c r="G29" s="142">
        <f>SUM(G30:G31)</f>
        <v>85885.4</v>
      </c>
      <c r="H29" s="142">
        <f>SUM(H30:H31)</f>
        <v>85885.36</v>
      </c>
      <c r="I29" s="16">
        <f t="shared" si="0"/>
        <v>0.99999953426309951</v>
      </c>
      <c r="J29" s="114"/>
    </row>
    <row r="30" spans="1:10" s="51" customFormat="1" ht="21" customHeight="1" x14ac:dyDescent="0.2">
      <c r="A30" s="12"/>
      <c r="B30" s="12"/>
      <c r="C30" s="12"/>
      <c r="D30" s="12"/>
      <c r="E30" s="60" t="s">
        <v>321</v>
      </c>
      <c r="F30" s="93">
        <v>82000</v>
      </c>
      <c r="G30" s="144">
        <v>81125.399999999994</v>
      </c>
      <c r="H30" s="144">
        <v>81125.36</v>
      </c>
      <c r="I30" s="17">
        <f t="shared" si="0"/>
        <v>0.99999950693617545</v>
      </c>
      <c r="J30" s="114"/>
    </row>
    <row r="31" spans="1:10" s="51" customFormat="1" ht="39" customHeight="1" x14ac:dyDescent="0.2">
      <c r="A31" s="12"/>
      <c r="B31" s="12"/>
      <c r="C31" s="12"/>
      <c r="D31" s="12"/>
      <c r="E31" s="60" t="s">
        <v>331</v>
      </c>
      <c r="F31" s="93">
        <v>5000</v>
      </c>
      <c r="G31" s="144">
        <v>4760</v>
      </c>
      <c r="H31" s="144">
        <v>4760</v>
      </c>
      <c r="I31" s="17">
        <f t="shared" si="0"/>
        <v>1</v>
      </c>
      <c r="J31" s="114"/>
    </row>
    <row r="32" spans="1:10" s="51" customFormat="1" x14ac:dyDescent="0.2">
      <c r="A32" s="12" t="s">
        <v>328</v>
      </c>
      <c r="B32" s="12" t="s">
        <v>323</v>
      </c>
      <c r="C32" s="12" t="s">
        <v>323</v>
      </c>
      <c r="D32" s="12" t="s">
        <v>323</v>
      </c>
      <c r="E32" s="19" t="s">
        <v>329</v>
      </c>
      <c r="F32" s="92">
        <f>SUM(F33)</f>
        <v>0</v>
      </c>
      <c r="G32" s="142">
        <f>SUM(G33)</f>
        <v>55033</v>
      </c>
      <c r="H32" s="142">
        <f>SUM(H33)</f>
        <v>55003.4</v>
      </c>
      <c r="I32" s="16">
        <f t="shared" si="0"/>
        <v>0.9994621408972798</v>
      </c>
      <c r="J32" s="114"/>
    </row>
    <row r="33" spans="1:10" s="51" customFormat="1" ht="18.75" customHeight="1" x14ac:dyDescent="0.2">
      <c r="A33" s="15"/>
      <c r="B33" s="15"/>
      <c r="C33" s="15"/>
      <c r="D33" s="15"/>
      <c r="E33" s="60" t="s">
        <v>322</v>
      </c>
      <c r="F33" s="93"/>
      <c r="G33" s="144">
        <v>55033</v>
      </c>
      <c r="H33" s="144">
        <v>55003.4</v>
      </c>
      <c r="I33" s="17">
        <f t="shared" si="0"/>
        <v>0.9994621408972798</v>
      </c>
      <c r="J33" s="114"/>
    </row>
    <row r="34" spans="1:10" s="110" customFormat="1" x14ac:dyDescent="0.2">
      <c r="A34" s="107"/>
      <c r="B34" s="107"/>
      <c r="C34" s="107"/>
      <c r="D34" s="107"/>
      <c r="E34" s="108" t="s">
        <v>333</v>
      </c>
      <c r="F34" s="146">
        <f>SUM(F35:F37)</f>
        <v>238500</v>
      </c>
      <c r="G34" s="143">
        <f>SUM(G35:G37)</f>
        <v>252600</v>
      </c>
      <c r="H34" s="143">
        <f>SUM(H35:H37)</f>
        <v>252089.40000000002</v>
      </c>
      <c r="I34" s="16">
        <f t="shared" si="0"/>
        <v>0.99797862232779111</v>
      </c>
      <c r="J34" s="115"/>
    </row>
    <row r="35" spans="1:10" s="51" customFormat="1" ht="28.5" x14ac:dyDescent="0.2">
      <c r="A35" s="15"/>
      <c r="B35" s="15"/>
      <c r="C35" s="15"/>
      <c r="D35" s="15"/>
      <c r="E35" s="61" t="s">
        <v>321</v>
      </c>
      <c r="F35" s="92">
        <f>SUM(F40)</f>
        <v>186500</v>
      </c>
      <c r="G35" s="142">
        <f t="shared" ref="F35:H36" si="1">SUM(G40)</f>
        <v>185920</v>
      </c>
      <c r="H35" s="142">
        <f t="shared" si="1"/>
        <v>185793.73</v>
      </c>
      <c r="I35" s="16">
        <f t="shared" si="0"/>
        <v>0.999320836919105</v>
      </c>
      <c r="J35" s="114"/>
    </row>
    <row r="36" spans="1:10" s="51" customFormat="1" ht="28.5" x14ac:dyDescent="0.2">
      <c r="A36" s="15"/>
      <c r="B36" s="15"/>
      <c r="C36" s="15"/>
      <c r="D36" s="15"/>
      <c r="E36" s="20" t="s">
        <v>331</v>
      </c>
      <c r="F36" s="92">
        <f t="shared" si="1"/>
        <v>10000</v>
      </c>
      <c r="G36" s="142">
        <f t="shared" si="1"/>
        <v>10580</v>
      </c>
      <c r="H36" s="142">
        <f t="shared" si="1"/>
        <v>10580</v>
      </c>
      <c r="I36" s="16">
        <f t="shared" si="0"/>
        <v>1</v>
      </c>
      <c r="J36" s="114"/>
    </row>
    <row r="37" spans="1:10" s="51" customFormat="1" x14ac:dyDescent="0.2">
      <c r="A37" s="15"/>
      <c r="B37" s="15"/>
      <c r="C37" s="15"/>
      <c r="D37" s="15"/>
      <c r="E37" s="61" t="s">
        <v>322</v>
      </c>
      <c r="F37" s="92">
        <f>F45+F43</f>
        <v>42000</v>
      </c>
      <c r="G37" s="142">
        <f>G45+G43</f>
        <v>56100</v>
      </c>
      <c r="H37" s="142">
        <f>H45+H43</f>
        <v>55715.67</v>
      </c>
      <c r="I37" s="16">
        <f t="shared" si="0"/>
        <v>0.99314919786096256</v>
      </c>
      <c r="J37" s="114"/>
    </row>
    <row r="38" spans="1:10" s="51" customFormat="1" x14ac:dyDescent="0.2">
      <c r="A38" s="12"/>
      <c r="B38" s="12"/>
      <c r="C38" s="12"/>
      <c r="D38" s="12"/>
      <c r="E38" s="18" t="s">
        <v>483</v>
      </c>
      <c r="F38" s="145"/>
      <c r="G38" s="145"/>
      <c r="H38" s="145"/>
      <c r="I38" s="16"/>
      <c r="J38" s="114"/>
    </row>
    <row r="39" spans="1:10" s="51" customFormat="1" x14ac:dyDescent="0.2">
      <c r="A39" s="12" t="s">
        <v>323</v>
      </c>
      <c r="B39" s="12" t="s">
        <v>323</v>
      </c>
      <c r="C39" s="12" t="s">
        <v>323</v>
      </c>
      <c r="D39" s="12" t="s">
        <v>326</v>
      </c>
      <c r="E39" s="19" t="s">
        <v>334</v>
      </c>
      <c r="F39" s="92">
        <f>SUM(F40:F41)</f>
        <v>196500</v>
      </c>
      <c r="G39" s="142">
        <f>SUM(G40:G41)</f>
        <v>196500</v>
      </c>
      <c r="H39" s="142">
        <f>SUM(H40:H41)</f>
        <v>196373.73</v>
      </c>
      <c r="I39" s="16">
        <f t="shared" si="0"/>
        <v>0.99935740458015276</v>
      </c>
      <c r="J39" s="114"/>
    </row>
    <row r="40" spans="1:10" s="51" customFormat="1" ht="19.5" customHeight="1" x14ac:dyDescent="0.2">
      <c r="A40" s="12"/>
      <c r="B40" s="12"/>
      <c r="C40" s="12"/>
      <c r="D40" s="12"/>
      <c r="E40" s="60" t="s">
        <v>321</v>
      </c>
      <c r="F40" s="93">
        <v>186500</v>
      </c>
      <c r="G40" s="144">
        <v>185920</v>
      </c>
      <c r="H40" s="144">
        <v>185793.73</v>
      </c>
      <c r="I40" s="17">
        <f t="shared" si="0"/>
        <v>0.999320836919105</v>
      </c>
      <c r="J40" s="114"/>
    </row>
    <row r="41" spans="1:10" s="51" customFormat="1" ht="34.5" customHeight="1" x14ac:dyDescent="0.2">
      <c r="A41" s="12"/>
      <c r="B41" s="12"/>
      <c r="C41" s="12"/>
      <c r="D41" s="12"/>
      <c r="E41" s="21" t="s">
        <v>331</v>
      </c>
      <c r="F41" s="93">
        <v>10000</v>
      </c>
      <c r="G41" s="144">
        <v>10580</v>
      </c>
      <c r="H41" s="144">
        <v>10580</v>
      </c>
      <c r="I41" s="17">
        <f t="shared" si="0"/>
        <v>1</v>
      </c>
      <c r="J41" s="114"/>
    </row>
    <row r="42" spans="1:10" s="51" customFormat="1" ht="57" x14ac:dyDescent="0.2">
      <c r="A42" s="12" t="s">
        <v>323</v>
      </c>
      <c r="B42" s="12" t="s">
        <v>323</v>
      </c>
      <c r="C42" s="12" t="s">
        <v>323</v>
      </c>
      <c r="D42" s="12" t="s">
        <v>397</v>
      </c>
      <c r="E42" s="19" t="s">
        <v>435</v>
      </c>
      <c r="F42" s="92">
        <f>SUM(F43)</f>
        <v>42000</v>
      </c>
      <c r="G42" s="142">
        <f>SUM(G43)</f>
        <v>43400</v>
      </c>
      <c r="H42" s="142">
        <f>SUM(H43)</f>
        <v>43015.67</v>
      </c>
      <c r="I42" s="16">
        <f t="shared" si="0"/>
        <v>0.99114447004608286</v>
      </c>
      <c r="J42" s="114"/>
    </row>
    <row r="43" spans="1:10" s="51" customFormat="1" x14ac:dyDescent="0.2">
      <c r="A43" s="12"/>
      <c r="B43" s="12"/>
      <c r="C43" s="12"/>
      <c r="D43" s="12"/>
      <c r="E43" s="60" t="s">
        <v>322</v>
      </c>
      <c r="F43" s="93">
        <v>42000</v>
      </c>
      <c r="G43" s="144">
        <v>43400</v>
      </c>
      <c r="H43" s="144">
        <v>43015.67</v>
      </c>
      <c r="I43" s="17">
        <f t="shared" si="0"/>
        <v>0.99114447004608286</v>
      </c>
      <c r="J43" s="114"/>
    </row>
    <row r="44" spans="1:10" s="51" customFormat="1" x14ac:dyDescent="0.2">
      <c r="A44" s="12" t="s">
        <v>328</v>
      </c>
      <c r="B44" s="12" t="s">
        <v>323</v>
      </c>
      <c r="C44" s="12" t="s">
        <v>323</v>
      </c>
      <c r="D44" s="12" t="s">
        <v>323</v>
      </c>
      <c r="E44" s="19" t="s">
        <v>329</v>
      </c>
      <c r="F44" s="92">
        <f>SUM(F45)</f>
        <v>0</v>
      </c>
      <c r="G44" s="142">
        <f>SUM(G45)</f>
        <v>12700</v>
      </c>
      <c r="H44" s="142">
        <f>SUM(H45)</f>
        <v>12700</v>
      </c>
      <c r="I44" s="16">
        <f t="shared" si="0"/>
        <v>1</v>
      </c>
      <c r="J44" s="114"/>
    </row>
    <row r="45" spans="1:10" s="51" customFormat="1" ht="18.75" customHeight="1" x14ac:dyDescent="0.2">
      <c r="A45" s="15"/>
      <c r="B45" s="15"/>
      <c r="C45" s="15"/>
      <c r="D45" s="15"/>
      <c r="E45" s="60" t="s">
        <v>322</v>
      </c>
      <c r="F45" s="93"/>
      <c r="G45" s="144">
        <v>12700</v>
      </c>
      <c r="H45" s="144">
        <v>12700</v>
      </c>
      <c r="I45" s="17">
        <f t="shared" si="0"/>
        <v>1</v>
      </c>
      <c r="J45" s="114"/>
    </row>
    <row r="46" spans="1:10" s="110" customFormat="1" x14ac:dyDescent="0.2">
      <c r="A46" s="107"/>
      <c r="B46" s="107"/>
      <c r="C46" s="107"/>
      <c r="D46" s="107"/>
      <c r="E46" s="108" t="s">
        <v>335</v>
      </c>
      <c r="F46" s="146">
        <f>SUM(F47)</f>
        <v>0</v>
      </c>
      <c r="G46" s="143">
        <f>SUM(G47)</f>
        <v>1257</v>
      </c>
      <c r="H46" s="143">
        <f>SUM(H47)</f>
        <v>1248.26</v>
      </c>
      <c r="I46" s="109">
        <f t="shared" si="0"/>
        <v>0.99304693715194903</v>
      </c>
      <c r="J46" s="115"/>
    </row>
    <row r="47" spans="1:10" s="51" customFormat="1" x14ac:dyDescent="0.2">
      <c r="A47" s="15"/>
      <c r="B47" s="15"/>
      <c r="C47" s="15"/>
      <c r="D47" s="15"/>
      <c r="E47" s="61" t="s">
        <v>322</v>
      </c>
      <c r="F47" s="92">
        <f>SUM(F50)</f>
        <v>0</v>
      </c>
      <c r="G47" s="142">
        <f>SUM(G50)</f>
        <v>1257</v>
      </c>
      <c r="H47" s="142">
        <f>SUM(H50)</f>
        <v>1248.26</v>
      </c>
      <c r="I47" s="16">
        <f t="shared" si="0"/>
        <v>0.99304693715194903</v>
      </c>
      <c r="J47" s="114"/>
    </row>
    <row r="48" spans="1:10" s="51" customFormat="1" x14ac:dyDescent="0.2">
      <c r="A48" s="12"/>
      <c r="B48" s="12"/>
      <c r="C48" s="12"/>
      <c r="D48" s="12"/>
      <c r="E48" s="18" t="s">
        <v>483</v>
      </c>
      <c r="F48" s="92"/>
      <c r="G48" s="142"/>
      <c r="H48" s="142"/>
      <c r="I48" s="16" t="str">
        <f t="shared" si="0"/>
        <v xml:space="preserve">       </v>
      </c>
      <c r="J48" s="114"/>
    </row>
    <row r="49" spans="1:10" s="51" customFormat="1" ht="28.5" x14ac:dyDescent="0.2">
      <c r="A49" s="12" t="s">
        <v>336</v>
      </c>
      <c r="B49" s="12" t="s">
        <v>336</v>
      </c>
      <c r="C49" s="12" t="s">
        <v>323</v>
      </c>
      <c r="D49" s="12" t="s">
        <v>336</v>
      </c>
      <c r="E49" s="19" t="s">
        <v>440</v>
      </c>
      <c r="F49" s="92">
        <f>SUM(F50)</f>
        <v>0</v>
      </c>
      <c r="G49" s="142">
        <f>SUM(G50)</f>
        <v>1257</v>
      </c>
      <c r="H49" s="142">
        <f>SUM(H50)</f>
        <v>1248.26</v>
      </c>
      <c r="I49" s="16">
        <f t="shared" si="0"/>
        <v>0.99304693715194903</v>
      </c>
      <c r="J49" s="114"/>
    </row>
    <row r="50" spans="1:10" s="51" customFormat="1" ht="21.75" customHeight="1" x14ac:dyDescent="0.2">
      <c r="A50" s="12"/>
      <c r="B50" s="12"/>
      <c r="C50" s="12"/>
      <c r="D50" s="12"/>
      <c r="E50" s="60" t="s">
        <v>322</v>
      </c>
      <c r="F50" s="93"/>
      <c r="G50" s="144">
        <v>1257</v>
      </c>
      <c r="H50" s="144">
        <v>1248.26</v>
      </c>
      <c r="I50" s="17">
        <f t="shared" si="0"/>
        <v>0.99304693715194903</v>
      </c>
      <c r="J50" s="114"/>
    </row>
    <row r="51" spans="1:10" s="110" customFormat="1" x14ac:dyDescent="0.2">
      <c r="A51" s="107"/>
      <c r="B51" s="107"/>
      <c r="C51" s="107"/>
      <c r="D51" s="107"/>
      <c r="E51" s="108" t="s">
        <v>423</v>
      </c>
      <c r="F51" s="146">
        <f>SUM(F56,)</f>
        <v>0</v>
      </c>
      <c r="G51" s="143">
        <f>SUM(G56,)</f>
        <v>128506.35</v>
      </c>
      <c r="H51" s="143">
        <f>SUM(H56,)</f>
        <v>117991.23</v>
      </c>
      <c r="I51" s="109">
        <f t="shared" si="0"/>
        <v>0.91817431589956444</v>
      </c>
      <c r="J51" s="115"/>
    </row>
    <row r="52" spans="1:10" s="51" customFormat="1" ht="34.5" customHeight="1" x14ac:dyDescent="0.2">
      <c r="A52" s="12"/>
      <c r="B52" s="12"/>
      <c r="C52" s="12"/>
      <c r="D52" s="12"/>
      <c r="E52" s="61" t="s">
        <v>321</v>
      </c>
      <c r="F52" s="92">
        <f t="shared" ref="F52:H54" si="2">SUM(F57)</f>
        <v>0</v>
      </c>
      <c r="G52" s="142">
        <f t="shared" si="2"/>
        <v>12782.35</v>
      </c>
      <c r="H52" s="142">
        <f t="shared" si="2"/>
        <v>9537.59</v>
      </c>
      <c r="I52" s="16">
        <f t="shared" si="0"/>
        <v>0.74615309391465579</v>
      </c>
      <c r="J52" s="114"/>
    </row>
    <row r="53" spans="1:10" s="51" customFormat="1" ht="33.75" customHeight="1" x14ac:dyDescent="0.2">
      <c r="A53" s="15"/>
      <c r="B53" s="15"/>
      <c r="C53" s="15"/>
      <c r="D53" s="15"/>
      <c r="E53" s="61" t="s">
        <v>348</v>
      </c>
      <c r="F53" s="92">
        <f t="shared" si="2"/>
        <v>0</v>
      </c>
      <c r="G53" s="142">
        <f t="shared" si="2"/>
        <v>990</v>
      </c>
      <c r="H53" s="142">
        <f t="shared" si="2"/>
        <v>988</v>
      </c>
      <c r="I53" s="16">
        <f t="shared" si="0"/>
        <v>0.99797979797979797</v>
      </c>
      <c r="J53" s="114"/>
    </row>
    <row r="54" spans="1:10" s="51" customFormat="1" ht="19.5" customHeight="1" x14ac:dyDescent="0.2">
      <c r="A54" s="15"/>
      <c r="B54" s="15"/>
      <c r="C54" s="15"/>
      <c r="D54" s="15"/>
      <c r="E54" s="61" t="s">
        <v>322</v>
      </c>
      <c r="F54" s="92">
        <f t="shared" si="2"/>
        <v>0</v>
      </c>
      <c r="G54" s="142">
        <f t="shared" si="2"/>
        <v>114734</v>
      </c>
      <c r="H54" s="142">
        <f t="shared" si="2"/>
        <v>107465.64</v>
      </c>
      <c r="I54" s="16">
        <f t="shared" si="0"/>
        <v>0.93665033904509565</v>
      </c>
      <c r="J54" s="114"/>
    </row>
    <row r="55" spans="1:10" s="51" customFormat="1" ht="15.75" customHeight="1" x14ac:dyDescent="0.2">
      <c r="A55" s="12"/>
      <c r="B55" s="12"/>
      <c r="C55" s="12"/>
      <c r="D55" s="12"/>
      <c r="E55" s="18" t="s">
        <v>483</v>
      </c>
      <c r="F55" s="93"/>
      <c r="G55" s="144"/>
      <c r="H55" s="144"/>
      <c r="I55" s="16" t="str">
        <f t="shared" si="0"/>
        <v xml:space="preserve">       </v>
      </c>
      <c r="J55" s="114"/>
    </row>
    <row r="56" spans="1:10" s="51" customFormat="1" ht="15.75" customHeight="1" x14ac:dyDescent="0.2">
      <c r="A56" s="12" t="s">
        <v>336</v>
      </c>
      <c r="B56" s="12" t="s">
        <v>336</v>
      </c>
      <c r="C56" s="12" t="s">
        <v>323</v>
      </c>
      <c r="D56" s="12" t="s">
        <v>349</v>
      </c>
      <c r="E56" s="19" t="s">
        <v>424</v>
      </c>
      <c r="F56" s="92">
        <f>SUM(F57:F59)</f>
        <v>0</v>
      </c>
      <c r="G56" s="142">
        <f>SUM(G57:G59)</f>
        <v>128506.35</v>
      </c>
      <c r="H56" s="142">
        <f>SUM(H57:H59)</f>
        <v>117991.23</v>
      </c>
      <c r="I56" s="16">
        <f t="shared" si="0"/>
        <v>0.91817431589956444</v>
      </c>
      <c r="J56" s="114"/>
    </row>
    <row r="57" spans="1:10" s="51" customFormat="1" ht="15.75" customHeight="1" x14ac:dyDescent="0.2">
      <c r="A57" s="12"/>
      <c r="B57" s="12"/>
      <c r="C57" s="12"/>
      <c r="D57" s="12"/>
      <c r="E57" s="60" t="s">
        <v>474</v>
      </c>
      <c r="F57" s="93"/>
      <c r="G57" s="144">
        <v>12782.35</v>
      </c>
      <c r="H57" s="144">
        <v>9537.59</v>
      </c>
      <c r="I57" s="17">
        <f t="shared" si="0"/>
        <v>0.74615309391465579</v>
      </c>
      <c r="J57" s="114"/>
    </row>
    <row r="58" spans="1:10" s="51" customFormat="1" ht="35.25" customHeight="1" x14ac:dyDescent="0.2">
      <c r="A58" s="15"/>
      <c r="B58" s="15"/>
      <c r="C58" s="15"/>
      <c r="D58" s="15"/>
      <c r="E58" s="21" t="s">
        <v>331</v>
      </c>
      <c r="F58" s="93"/>
      <c r="G58" s="144">
        <v>990</v>
      </c>
      <c r="H58" s="144">
        <v>988</v>
      </c>
      <c r="I58" s="17">
        <f t="shared" si="0"/>
        <v>0.99797979797979797</v>
      </c>
      <c r="J58" s="114"/>
    </row>
    <row r="59" spans="1:10" s="51" customFormat="1" ht="21.75" customHeight="1" x14ac:dyDescent="0.2">
      <c r="A59" s="12"/>
      <c r="B59" s="12"/>
      <c r="C59" s="12"/>
      <c r="D59" s="12"/>
      <c r="E59" s="60" t="s">
        <v>322</v>
      </c>
      <c r="F59" s="93"/>
      <c r="G59" s="144">
        <v>114734</v>
      </c>
      <c r="H59" s="144">
        <v>107465.64</v>
      </c>
      <c r="I59" s="17">
        <f t="shared" si="0"/>
        <v>0.93665033904509565</v>
      </c>
      <c r="J59" s="114"/>
    </row>
    <row r="60" spans="1:10" s="110" customFormat="1" x14ac:dyDescent="0.2">
      <c r="A60" s="107"/>
      <c r="B60" s="107"/>
      <c r="C60" s="107"/>
      <c r="D60" s="107"/>
      <c r="E60" s="108" t="s">
        <v>448</v>
      </c>
      <c r="F60" s="146">
        <f t="shared" ref="F60:H61" si="3">SUM(F63)+F65</f>
        <v>0</v>
      </c>
      <c r="G60" s="143">
        <f t="shared" si="3"/>
        <v>160846.9</v>
      </c>
      <c r="H60" s="143">
        <f t="shared" si="3"/>
        <v>158982.39000000001</v>
      </c>
      <c r="I60" s="109">
        <f t="shared" si="0"/>
        <v>0.98840816950777433</v>
      </c>
      <c r="J60" s="115"/>
    </row>
    <row r="61" spans="1:10" s="51" customFormat="1" ht="28.5" customHeight="1" x14ac:dyDescent="0.2">
      <c r="A61" s="12"/>
      <c r="B61" s="12"/>
      <c r="C61" s="12"/>
      <c r="D61" s="12"/>
      <c r="E61" s="61" t="s">
        <v>322</v>
      </c>
      <c r="F61" s="92">
        <f t="shared" si="3"/>
        <v>0</v>
      </c>
      <c r="G61" s="142">
        <f t="shared" si="3"/>
        <v>160846.9</v>
      </c>
      <c r="H61" s="142">
        <f t="shared" si="3"/>
        <v>158982.39000000001</v>
      </c>
      <c r="I61" s="16">
        <f t="shared" si="0"/>
        <v>0.98840816950777433</v>
      </c>
      <c r="J61" s="114"/>
    </row>
    <row r="62" spans="1:10" s="51" customFormat="1" ht="28.5" customHeight="1" x14ac:dyDescent="0.2">
      <c r="A62" s="12"/>
      <c r="B62" s="12"/>
      <c r="C62" s="12"/>
      <c r="D62" s="12"/>
      <c r="E62" s="18" t="s">
        <v>483</v>
      </c>
      <c r="F62" s="92"/>
      <c r="G62" s="142"/>
      <c r="H62" s="142"/>
      <c r="I62" s="16" t="str">
        <f t="shared" si="0"/>
        <v xml:space="preserve">       </v>
      </c>
      <c r="J62" s="114"/>
    </row>
    <row r="63" spans="1:10" s="51" customFormat="1" ht="28.5" customHeight="1" x14ac:dyDescent="0.2">
      <c r="A63" s="12" t="s">
        <v>336</v>
      </c>
      <c r="B63" s="12" t="s">
        <v>349</v>
      </c>
      <c r="C63" s="12" t="s">
        <v>323</v>
      </c>
      <c r="D63" s="12" t="s">
        <v>350</v>
      </c>
      <c r="E63" s="19" t="s">
        <v>449</v>
      </c>
      <c r="F63" s="92">
        <f>SUM(F64)</f>
        <v>0</v>
      </c>
      <c r="G63" s="142">
        <f>SUM(G64)</f>
        <v>7049</v>
      </c>
      <c r="H63" s="142">
        <f>SUM(H64)</f>
        <v>6578</v>
      </c>
      <c r="I63" s="16">
        <f t="shared" si="0"/>
        <v>0.93318201163285575</v>
      </c>
      <c r="J63" s="114"/>
    </row>
    <row r="64" spans="1:10" s="51" customFormat="1" ht="28.5" customHeight="1" x14ac:dyDescent="0.2">
      <c r="A64" s="15"/>
      <c r="B64" s="15"/>
      <c r="C64" s="15"/>
      <c r="D64" s="15"/>
      <c r="E64" s="60" t="s">
        <v>322</v>
      </c>
      <c r="F64" s="93"/>
      <c r="G64" s="144">
        <v>7049</v>
      </c>
      <c r="H64" s="144">
        <v>6578</v>
      </c>
      <c r="I64" s="17">
        <f t="shared" si="0"/>
        <v>0.93318201163285575</v>
      </c>
      <c r="J64" s="114"/>
    </row>
    <row r="65" spans="1:10" s="51" customFormat="1" ht="28.5" customHeight="1" x14ac:dyDescent="0.2">
      <c r="A65" s="12" t="s">
        <v>328</v>
      </c>
      <c r="B65" s="12" t="s">
        <v>323</v>
      </c>
      <c r="C65" s="12" t="s">
        <v>323</v>
      </c>
      <c r="D65" s="12" t="s">
        <v>323</v>
      </c>
      <c r="E65" s="19" t="s">
        <v>329</v>
      </c>
      <c r="F65" s="92">
        <f>SUM(F66)</f>
        <v>0</v>
      </c>
      <c r="G65" s="142">
        <f>SUM(G66)</f>
        <v>153797.9</v>
      </c>
      <c r="H65" s="142">
        <f>SUM(H66)</f>
        <v>152404.39000000001</v>
      </c>
      <c r="I65" s="16">
        <f t="shared" si="0"/>
        <v>0.99093934312497123</v>
      </c>
      <c r="J65" s="114"/>
    </row>
    <row r="66" spans="1:10" s="51" customFormat="1" ht="28.5" customHeight="1" x14ac:dyDescent="0.2">
      <c r="A66" s="15"/>
      <c r="B66" s="15"/>
      <c r="C66" s="15"/>
      <c r="D66" s="15"/>
      <c r="E66" s="60" t="s">
        <v>322</v>
      </c>
      <c r="F66" s="93"/>
      <c r="G66" s="144">
        <v>153797.9</v>
      </c>
      <c r="H66" s="144">
        <v>152404.39000000001</v>
      </c>
      <c r="I66" s="17">
        <f t="shared" si="0"/>
        <v>0.99093934312497123</v>
      </c>
      <c r="J66" s="114"/>
    </row>
    <row r="67" spans="1:10" s="110" customFormat="1" ht="20.25" customHeight="1" x14ac:dyDescent="0.2">
      <c r="A67" s="107"/>
      <c r="B67" s="107"/>
      <c r="C67" s="107"/>
      <c r="D67" s="107"/>
      <c r="E67" s="108" t="s">
        <v>472</v>
      </c>
      <c r="F67" s="146">
        <f t="shared" ref="F67:H68" si="4">SUM(F70)</f>
        <v>0</v>
      </c>
      <c r="G67" s="146">
        <f t="shared" si="4"/>
        <v>48964.800000000003</v>
      </c>
      <c r="H67" s="146">
        <f t="shared" si="4"/>
        <v>48964.78</v>
      </c>
      <c r="I67" s="109">
        <f t="shared" si="0"/>
        <v>0.99999959154331264</v>
      </c>
      <c r="J67" s="115"/>
    </row>
    <row r="68" spans="1:10" s="51" customFormat="1" ht="20.25" customHeight="1" x14ac:dyDescent="0.2">
      <c r="A68" s="15"/>
      <c r="B68" s="15"/>
      <c r="C68" s="15"/>
      <c r="D68" s="15"/>
      <c r="E68" s="61" t="s">
        <v>322</v>
      </c>
      <c r="F68" s="92">
        <f t="shared" si="4"/>
        <v>0</v>
      </c>
      <c r="G68" s="92">
        <f t="shared" si="4"/>
        <v>48964.800000000003</v>
      </c>
      <c r="H68" s="92">
        <f t="shared" si="4"/>
        <v>48964.78</v>
      </c>
      <c r="I68" s="16">
        <f t="shared" si="0"/>
        <v>0.99999959154331264</v>
      </c>
      <c r="J68" s="114"/>
    </row>
    <row r="69" spans="1:10" s="51" customFormat="1" ht="20.25" customHeight="1" x14ac:dyDescent="0.2">
      <c r="A69" s="15"/>
      <c r="B69" s="15"/>
      <c r="C69" s="15"/>
      <c r="D69" s="15"/>
      <c r="E69" s="18" t="s">
        <v>483</v>
      </c>
      <c r="F69" s="92"/>
      <c r="G69" s="142"/>
      <c r="H69" s="142"/>
      <c r="I69" s="16" t="str">
        <f t="shared" si="0"/>
        <v xml:space="preserve">       </v>
      </c>
      <c r="J69" s="114"/>
    </row>
    <row r="70" spans="1:10" s="51" customFormat="1" ht="28.5" customHeight="1" x14ac:dyDescent="0.2">
      <c r="A70" s="12" t="s">
        <v>328</v>
      </c>
      <c r="B70" s="12" t="s">
        <v>323</v>
      </c>
      <c r="C70" s="12" t="s">
        <v>323</v>
      </c>
      <c r="D70" s="12" t="s">
        <v>323</v>
      </c>
      <c r="E70" s="19" t="s">
        <v>329</v>
      </c>
      <c r="F70" s="92">
        <f>SUM(F71)</f>
        <v>0</v>
      </c>
      <c r="G70" s="142">
        <f>SUM(G71)</f>
        <v>48964.800000000003</v>
      </c>
      <c r="H70" s="142">
        <f>SUM(H71)</f>
        <v>48964.78</v>
      </c>
      <c r="I70" s="16">
        <f t="shared" si="0"/>
        <v>0.99999959154331264</v>
      </c>
      <c r="J70" s="114"/>
    </row>
    <row r="71" spans="1:10" s="51" customFormat="1" ht="28.5" customHeight="1" x14ac:dyDescent="0.2">
      <c r="A71" s="15"/>
      <c r="B71" s="15"/>
      <c r="C71" s="15"/>
      <c r="D71" s="15"/>
      <c r="E71" s="60" t="s">
        <v>322</v>
      </c>
      <c r="F71" s="93"/>
      <c r="G71" s="144">
        <v>48964.800000000003</v>
      </c>
      <c r="H71" s="144">
        <v>48964.78</v>
      </c>
      <c r="I71" s="17">
        <f t="shared" si="0"/>
        <v>0.99999959154331264</v>
      </c>
      <c r="J71" s="114"/>
    </row>
    <row r="72" spans="1:10" s="110" customFormat="1" ht="24" customHeight="1" x14ac:dyDescent="0.2">
      <c r="A72" s="107"/>
      <c r="B72" s="107"/>
      <c r="C72" s="107"/>
      <c r="D72" s="107"/>
      <c r="E72" s="108" t="s">
        <v>347</v>
      </c>
      <c r="F72" s="146">
        <f>SUM(F78,F80,F82,F84,F86,F91)</f>
        <v>0</v>
      </c>
      <c r="G72" s="143">
        <f>SUM(G78,G80,G82,G84,G86,G91)</f>
        <v>638776.80000000005</v>
      </c>
      <c r="H72" s="143">
        <f>SUM(H78,H80,H82,H84,H86,H91)</f>
        <v>555245.85</v>
      </c>
      <c r="I72" s="109">
        <f t="shared" si="0"/>
        <v>0.86923296212385914</v>
      </c>
      <c r="J72" s="115"/>
    </row>
    <row r="73" spans="1:10" s="51" customFormat="1" ht="35.25" customHeight="1" x14ac:dyDescent="0.2">
      <c r="A73" s="15"/>
      <c r="B73" s="15"/>
      <c r="C73" s="15"/>
      <c r="D73" s="15"/>
      <c r="E73" s="61" t="s">
        <v>321</v>
      </c>
      <c r="F73" s="92">
        <f>SUM(F88)</f>
        <v>0</v>
      </c>
      <c r="G73" s="142">
        <f>SUM(G88)</f>
        <v>85470.3</v>
      </c>
      <c r="H73" s="142">
        <f>SUM(H88)</f>
        <v>27562.75</v>
      </c>
      <c r="I73" s="16">
        <f t="shared" si="0"/>
        <v>0.32248336556675239</v>
      </c>
      <c r="J73" s="114"/>
    </row>
    <row r="74" spans="1:10" s="51" customFormat="1" ht="20.25" customHeight="1" x14ac:dyDescent="0.2">
      <c r="A74" s="15"/>
      <c r="B74" s="15"/>
      <c r="C74" s="15"/>
      <c r="D74" s="15"/>
      <c r="E74" s="61" t="s">
        <v>320</v>
      </c>
      <c r="F74" s="92">
        <f>SUM(F87)</f>
        <v>0</v>
      </c>
      <c r="G74" s="142">
        <f>SUM(G87)</f>
        <v>67238.3</v>
      </c>
      <c r="H74" s="142">
        <f>SUM(H87)</f>
        <v>67027.97</v>
      </c>
      <c r="I74" s="16">
        <f t="shared" ref="I74:I137" si="5">IF(H74=0,"       ",H74/G74)</f>
        <v>0.99687187213240069</v>
      </c>
      <c r="J74" s="114"/>
    </row>
    <row r="75" spans="1:10" s="51" customFormat="1" ht="28.5" customHeight="1" x14ac:dyDescent="0.2">
      <c r="A75" s="15"/>
      <c r="B75" s="15"/>
      <c r="C75" s="15"/>
      <c r="D75" s="15"/>
      <c r="E75" s="61" t="s">
        <v>348</v>
      </c>
      <c r="F75" s="92">
        <f>SUM(F90)+F83</f>
        <v>0</v>
      </c>
      <c r="G75" s="142">
        <f>SUM(G90)+G83</f>
        <v>4092.9</v>
      </c>
      <c r="H75" s="142">
        <f>SUM(H90)+H83</f>
        <v>2434.0300000000002</v>
      </c>
      <c r="I75" s="16">
        <f t="shared" si="5"/>
        <v>0.59469569254074128</v>
      </c>
      <c r="J75" s="114"/>
    </row>
    <row r="76" spans="1:10" s="51" customFormat="1" ht="22.5" customHeight="1" x14ac:dyDescent="0.2">
      <c r="A76" s="15"/>
      <c r="B76" s="15"/>
      <c r="C76" s="15"/>
      <c r="D76" s="15"/>
      <c r="E76" s="56" t="s">
        <v>322</v>
      </c>
      <c r="F76" s="92">
        <f>SUM(F79,F81,F85,F89,F92)</f>
        <v>0</v>
      </c>
      <c r="G76" s="142">
        <f>SUM(G79,G81,G85,G89,G92)</f>
        <v>481975.3</v>
      </c>
      <c r="H76" s="142">
        <f>SUM(H79,H81,H85,H89,H92)</f>
        <v>458221.1</v>
      </c>
      <c r="I76" s="16">
        <f t="shared" si="5"/>
        <v>0.95071490178023643</v>
      </c>
      <c r="J76" s="114"/>
    </row>
    <row r="77" spans="1:10" s="51" customFormat="1" ht="17.25" customHeight="1" x14ac:dyDescent="0.2">
      <c r="A77" s="12"/>
      <c r="B77" s="12"/>
      <c r="C77" s="12"/>
      <c r="D77" s="12"/>
      <c r="E77" s="18" t="s">
        <v>483</v>
      </c>
      <c r="F77" s="169"/>
      <c r="G77" s="144"/>
      <c r="H77" s="144"/>
      <c r="I77" s="16" t="str">
        <f t="shared" si="5"/>
        <v xml:space="preserve">       </v>
      </c>
      <c r="J77" s="114"/>
    </row>
    <row r="78" spans="1:10" s="51" customFormat="1" ht="48.75" customHeight="1" x14ac:dyDescent="0.2">
      <c r="A78" s="12" t="s">
        <v>326</v>
      </c>
      <c r="B78" s="12" t="s">
        <v>323</v>
      </c>
      <c r="C78" s="12" t="s">
        <v>323</v>
      </c>
      <c r="D78" s="12" t="s">
        <v>336</v>
      </c>
      <c r="E78" s="20" t="s">
        <v>13</v>
      </c>
      <c r="F78" s="92">
        <f>SUM(F79)</f>
        <v>0</v>
      </c>
      <c r="G78" s="142">
        <f>SUM(G79)</f>
        <v>1458</v>
      </c>
      <c r="H78" s="142">
        <f>SUM(H79)</f>
        <v>1458</v>
      </c>
      <c r="I78" s="16">
        <f t="shared" si="5"/>
        <v>1</v>
      </c>
      <c r="J78" s="114"/>
    </row>
    <row r="79" spans="1:10" s="51" customFormat="1" ht="17.25" customHeight="1" x14ac:dyDescent="0.2">
      <c r="A79" s="12"/>
      <c r="B79" s="12"/>
      <c r="C79" s="12"/>
      <c r="D79" s="12"/>
      <c r="E79" s="60" t="s">
        <v>322</v>
      </c>
      <c r="F79" s="93"/>
      <c r="G79" s="144">
        <v>1458</v>
      </c>
      <c r="H79" s="144">
        <v>1458</v>
      </c>
      <c r="I79" s="17">
        <f t="shared" si="5"/>
        <v>1</v>
      </c>
      <c r="J79" s="114"/>
    </row>
    <row r="80" spans="1:10" s="51" customFormat="1" ht="96" customHeight="1" x14ac:dyDescent="0.2">
      <c r="A80" s="12" t="s">
        <v>326</v>
      </c>
      <c r="B80" s="12" t="s">
        <v>336</v>
      </c>
      <c r="C80" s="12" t="s">
        <v>323</v>
      </c>
      <c r="D80" s="12" t="s">
        <v>349</v>
      </c>
      <c r="E80" s="20" t="s">
        <v>14</v>
      </c>
      <c r="F80" s="92">
        <f>SUM(F81)</f>
        <v>0</v>
      </c>
      <c r="G80" s="142">
        <f>SUM(G81)</f>
        <v>33000</v>
      </c>
      <c r="H80" s="142">
        <f>SUM(H81)</f>
        <v>25975.29</v>
      </c>
      <c r="I80" s="16">
        <f t="shared" si="5"/>
        <v>0.78713</v>
      </c>
      <c r="J80" s="114"/>
    </row>
    <row r="81" spans="1:10" s="51" customFormat="1" ht="17.25" customHeight="1" x14ac:dyDescent="0.2">
      <c r="A81" s="12"/>
      <c r="B81" s="12"/>
      <c r="C81" s="12"/>
      <c r="D81" s="12"/>
      <c r="E81" s="60" t="s">
        <v>322</v>
      </c>
      <c r="F81" s="93"/>
      <c r="G81" s="144">
        <v>33000</v>
      </c>
      <c r="H81" s="144">
        <v>25975.29</v>
      </c>
      <c r="I81" s="17">
        <f t="shared" si="5"/>
        <v>0.78713</v>
      </c>
      <c r="J81" s="114"/>
    </row>
    <row r="82" spans="1:10" s="51" customFormat="1" ht="51" customHeight="1" x14ac:dyDescent="0.2">
      <c r="A82" s="12" t="s">
        <v>326</v>
      </c>
      <c r="B82" s="12" t="s">
        <v>324</v>
      </c>
      <c r="C82" s="12" t="s">
        <v>350</v>
      </c>
      <c r="D82" s="12" t="s">
        <v>336</v>
      </c>
      <c r="E82" s="20" t="s">
        <v>492</v>
      </c>
      <c r="F82" s="92">
        <f>SUM(F83)</f>
        <v>0</v>
      </c>
      <c r="G82" s="142">
        <f>SUM(G83)</f>
        <v>49.5</v>
      </c>
      <c r="H82" s="142">
        <f>SUM(H83)</f>
        <v>49.5</v>
      </c>
      <c r="I82" s="16">
        <f t="shared" si="5"/>
        <v>1</v>
      </c>
      <c r="J82" s="114"/>
    </row>
    <row r="83" spans="1:10" s="51" customFormat="1" ht="32.25" customHeight="1" x14ac:dyDescent="0.2">
      <c r="A83" s="12"/>
      <c r="B83" s="12"/>
      <c r="C83" s="12"/>
      <c r="D83" s="12"/>
      <c r="E83" s="60" t="s">
        <v>348</v>
      </c>
      <c r="F83" s="93"/>
      <c r="G83" s="144">
        <v>49.5</v>
      </c>
      <c r="H83" s="144">
        <v>49.5</v>
      </c>
      <c r="I83" s="17">
        <f t="shared" si="5"/>
        <v>1</v>
      </c>
      <c r="J83" s="114"/>
    </row>
    <row r="84" spans="1:10" s="51" customFormat="1" ht="36" customHeight="1" x14ac:dyDescent="0.2">
      <c r="A84" s="12" t="s">
        <v>326</v>
      </c>
      <c r="B84" s="12" t="s">
        <v>324</v>
      </c>
      <c r="C84" s="12" t="s">
        <v>350</v>
      </c>
      <c r="D84" s="12" t="s">
        <v>349</v>
      </c>
      <c r="E84" s="20" t="s">
        <v>493</v>
      </c>
      <c r="F84" s="92">
        <f>SUM(F85)</f>
        <v>0</v>
      </c>
      <c r="G84" s="142">
        <f>SUM(G85)</f>
        <v>8310</v>
      </c>
      <c r="H84" s="142">
        <f>SUM(H85)</f>
        <v>8292.06</v>
      </c>
      <c r="I84" s="16">
        <f t="shared" si="5"/>
        <v>0.997841155234657</v>
      </c>
      <c r="J84" s="114"/>
    </row>
    <row r="85" spans="1:10" s="51" customFormat="1" ht="24.75" customHeight="1" x14ac:dyDescent="0.2">
      <c r="A85" s="12"/>
      <c r="B85" s="12"/>
      <c r="C85" s="12"/>
      <c r="D85" s="12"/>
      <c r="E85" s="60" t="s">
        <v>322</v>
      </c>
      <c r="F85" s="93"/>
      <c r="G85" s="144">
        <v>8310</v>
      </c>
      <c r="H85" s="144">
        <v>8292.06</v>
      </c>
      <c r="I85" s="17">
        <f t="shared" si="5"/>
        <v>0.997841155234657</v>
      </c>
      <c r="J85" s="114"/>
    </row>
    <row r="86" spans="1:10" s="51" customFormat="1" ht="71.25" customHeight="1" x14ac:dyDescent="0.2">
      <c r="A86" s="12" t="s">
        <v>326</v>
      </c>
      <c r="B86" s="12" t="s">
        <v>324</v>
      </c>
      <c r="C86" s="12" t="s">
        <v>350</v>
      </c>
      <c r="D86" s="12" t="s">
        <v>324</v>
      </c>
      <c r="E86" s="20" t="s">
        <v>491</v>
      </c>
      <c r="F86" s="92">
        <f>SUM(F87:F90)</f>
        <v>0</v>
      </c>
      <c r="G86" s="142">
        <f>SUM(G87:G90)</f>
        <v>554314</v>
      </c>
      <c r="H86" s="142">
        <f>SUM(H87:H90)</f>
        <v>477825.64</v>
      </c>
      <c r="I86" s="16">
        <f t="shared" si="5"/>
        <v>0.86201257770866335</v>
      </c>
      <c r="J86" s="114"/>
    </row>
    <row r="87" spans="1:10" s="51" customFormat="1" x14ac:dyDescent="0.2">
      <c r="A87" s="12"/>
      <c r="B87" s="12"/>
      <c r="C87" s="12"/>
      <c r="D87" s="12"/>
      <c r="E87" s="60" t="s">
        <v>320</v>
      </c>
      <c r="F87" s="93"/>
      <c r="G87" s="144">
        <v>67238.3</v>
      </c>
      <c r="H87" s="144">
        <v>67027.97</v>
      </c>
      <c r="I87" s="17">
        <f t="shared" si="5"/>
        <v>0.99687187213240069</v>
      </c>
      <c r="J87" s="114"/>
    </row>
    <row r="88" spans="1:10" s="51" customFormat="1" x14ac:dyDescent="0.2">
      <c r="A88" s="12"/>
      <c r="B88" s="12"/>
      <c r="C88" s="12"/>
      <c r="D88" s="12"/>
      <c r="E88" s="60" t="s">
        <v>321</v>
      </c>
      <c r="F88" s="93"/>
      <c r="G88" s="144">
        <v>85470.3</v>
      </c>
      <c r="H88" s="144">
        <v>27562.75</v>
      </c>
      <c r="I88" s="17">
        <f t="shared" si="5"/>
        <v>0.32248336556675239</v>
      </c>
      <c r="J88" s="114"/>
    </row>
    <row r="89" spans="1:10" s="51" customFormat="1" ht="24" customHeight="1" x14ac:dyDescent="0.2">
      <c r="A89" s="12"/>
      <c r="B89" s="12"/>
      <c r="C89" s="12"/>
      <c r="D89" s="12"/>
      <c r="E89" s="60" t="s">
        <v>322</v>
      </c>
      <c r="F89" s="93"/>
      <c r="G89" s="144">
        <v>397562</v>
      </c>
      <c r="H89" s="144">
        <v>380850.39</v>
      </c>
      <c r="I89" s="17">
        <f t="shared" si="5"/>
        <v>0.95796477027482507</v>
      </c>
      <c r="J89" s="114"/>
    </row>
    <row r="90" spans="1:10" s="51" customFormat="1" ht="33" customHeight="1" x14ac:dyDescent="0.2">
      <c r="A90" s="12"/>
      <c r="B90" s="12"/>
      <c r="C90" s="12"/>
      <c r="D90" s="12"/>
      <c r="E90" s="21" t="s">
        <v>331</v>
      </c>
      <c r="F90" s="93"/>
      <c r="G90" s="144">
        <v>4043.4</v>
      </c>
      <c r="H90" s="144">
        <v>2384.5300000000002</v>
      </c>
      <c r="I90" s="17">
        <f t="shared" si="5"/>
        <v>0.58973388732255039</v>
      </c>
      <c r="J90" s="114"/>
    </row>
    <row r="91" spans="1:10" s="51" customFormat="1" ht="57" x14ac:dyDescent="0.2">
      <c r="A91" s="12" t="s">
        <v>326</v>
      </c>
      <c r="B91" s="12" t="s">
        <v>324</v>
      </c>
      <c r="C91" s="12" t="s">
        <v>350</v>
      </c>
      <c r="D91" s="12" t="s">
        <v>326</v>
      </c>
      <c r="E91" s="20" t="s">
        <v>490</v>
      </c>
      <c r="F91" s="92">
        <f>SUM(F92)</f>
        <v>0</v>
      </c>
      <c r="G91" s="142">
        <f>SUM(G92)</f>
        <v>41645.300000000003</v>
      </c>
      <c r="H91" s="142">
        <f>SUM(H92)</f>
        <v>41645.360000000001</v>
      </c>
      <c r="I91" s="16">
        <f t="shared" si="5"/>
        <v>1.0000014407388107</v>
      </c>
      <c r="J91" s="114"/>
    </row>
    <row r="92" spans="1:10" s="51" customFormat="1" ht="15.75" customHeight="1" x14ac:dyDescent="0.2">
      <c r="A92" s="12"/>
      <c r="B92" s="12"/>
      <c r="C92" s="12"/>
      <c r="D92" s="12"/>
      <c r="E92" s="60" t="s">
        <v>322</v>
      </c>
      <c r="F92" s="93"/>
      <c r="G92" s="144">
        <v>41645.300000000003</v>
      </c>
      <c r="H92" s="144">
        <v>41645.360000000001</v>
      </c>
      <c r="I92" s="17">
        <f t="shared" si="5"/>
        <v>1.0000014407388107</v>
      </c>
      <c r="J92" s="114"/>
    </row>
    <row r="93" spans="1:10" s="110" customFormat="1" ht="26.25" customHeight="1" x14ac:dyDescent="0.2">
      <c r="A93" s="107"/>
      <c r="B93" s="107"/>
      <c r="C93" s="107"/>
      <c r="D93" s="107"/>
      <c r="E93" s="108" t="s">
        <v>338</v>
      </c>
      <c r="F93" s="146">
        <f>SUM(F99,F101,F103,F110)</f>
        <v>1002000</v>
      </c>
      <c r="G93" s="146">
        <f>SUM(G99,G101,G103,G110)</f>
        <v>2188928.9</v>
      </c>
      <c r="H93" s="146">
        <f>SUM(H99,H101,H103,H110)</f>
        <v>2161033.17</v>
      </c>
      <c r="I93" s="109">
        <f t="shared" si="5"/>
        <v>0.98725599081815774</v>
      </c>
      <c r="J93" s="115"/>
    </row>
    <row r="94" spans="1:10" s="51" customFormat="1" x14ac:dyDescent="0.2">
      <c r="A94" s="15"/>
      <c r="B94" s="15"/>
      <c r="C94" s="15"/>
      <c r="D94" s="15"/>
      <c r="E94" s="61" t="s">
        <v>322</v>
      </c>
      <c r="F94" s="92">
        <f>SUM(F100,F102,F108)</f>
        <v>2000</v>
      </c>
      <c r="G94" s="92">
        <f>SUM(G100,G102,G108)</f>
        <v>123928.9</v>
      </c>
      <c r="H94" s="92">
        <f>SUM(H100,H102,H108)</f>
        <v>97289.05</v>
      </c>
      <c r="I94" s="16">
        <f t="shared" si="5"/>
        <v>0.7850392442763553</v>
      </c>
      <c r="J94" s="114"/>
    </row>
    <row r="95" spans="1:10" s="51" customFormat="1" x14ac:dyDescent="0.2">
      <c r="A95" s="15"/>
      <c r="B95" s="15"/>
      <c r="C95" s="15"/>
      <c r="D95" s="15"/>
      <c r="E95" s="61" t="s">
        <v>320</v>
      </c>
      <c r="F95" s="92">
        <f>SUM(F104,F111)</f>
        <v>1000000</v>
      </c>
      <c r="G95" s="92">
        <f>SUM(G104,G111)</f>
        <v>1875000</v>
      </c>
      <c r="H95" s="92">
        <f>SUM(H104,H111)</f>
        <v>1875000</v>
      </c>
      <c r="I95" s="16">
        <f t="shared" si="5"/>
        <v>1</v>
      </c>
      <c r="J95" s="114"/>
    </row>
    <row r="96" spans="1:10" s="51" customFormat="1" ht="28.5" x14ac:dyDescent="0.2">
      <c r="A96" s="15"/>
      <c r="B96" s="15"/>
      <c r="C96" s="15"/>
      <c r="D96" s="15"/>
      <c r="E96" s="61" t="s">
        <v>321</v>
      </c>
      <c r="F96" s="92">
        <f>SUM(F106)</f>
        <v>0</v>
      </c>
      <c r="G96" s="92">
        <f>SUM(G106)</f>
        <v>185000</v>
      </c>
      <c r="H96" s="92">
        <f>SUM(H106)</f>
        <v>184789.12</v>
      </c>
      <c r="I96" s="16">
        <f t="shared" si="5"/>
        <v>0.9988601081081081</v>
      </c>
      <c r="J96" s="114"/>
    </row>
    <row r="97" spans="1:10" s="51" customFormat="1" ht="28.5" x14ac:dyDescent="0.2">
      <c r="A97" s="15"/>
      <c r="B97" s="15"/>
      <c r="C97" s="15"/>
      <c r="D97" s="15"/>
      <c r="E97" s="20" t="s">
        <v>331</v>
      </c>
      <c r="F97" s="92">
        <f>SUM(F109)</f>
        <v>0</v>
      </c>
      <c r="G97" s="92">
        <f>SUM(G109)</f>
        <v>5000</v>
      </c>
      <c r="H97" s="92">
        <f>SUM(H109)</f>
        <v>3955</v>
      </c>
      <c r="I97" s="16">
        <f t="shared" si="5"/>
        <v>0.79100000000000004</v>
      </c>
      <c r="J97" s="114"/>
    </row>
    <row r="98" spans="1:10" s="51" customFormat="1" x14ac:dyDescent="0.2">
      <c r="A98" s="12"/>
      <c r="B98" s="12"/>
      <c r="C98" s="12"/>
      <c r="D98" s="12"/>
      <c r="E98" s="18" t="s">
        <v>354</v>
      </c>
      <c r="F98" s="92"/>
      <c r="G98" s="92"/>
      <c r="H98" s="92"/>
      <c r="I98" s="17" t="str">
        <f t="shared" si="5"/>
        <v xml:space="preserve">       </v>
      </c>
      <c r="J98" s="114"/>
    </row>
    <row r="99" spans="1:10" s="51" customFormat="1" ht="71.25" x14ac:dyDescent="0.2">
      <c r="A99" s="12" t="s">
        <v>323</v>
      </c>
      <c r="B99" s="12" t="s">
        <v>323</v>
      </c>
      <c r="C99" s="12" t="s">
        <v>323</v>
      </c>
      <c r="D99" s="12" t="s">
        <v>328</v>
      </c>
      <c r="E99" s="19" t="s">
        <v>339</v>
      </c>
      <c r="F99" s="92">
        <f>SUM(F100)</f>
        <v>2000</v>
      </c>
      <c r="G99" s="142">
        <f>SUM(G100)</f>
        <v>2000</v>
      </c>
      <c r="H99" s="142">
        <f>SUM(H100)</f>
        <v>0</v>
      </c>
      <c r="I99" s="16" t="str">
        <f t="shared" si="5"/>
        <v xml:space="preserve">       </v>
      </c>
      <c r="J99" s="114"/>
    </row>
    <row r="100" spans="1:10" s="51" customFormat="1" x14ac:dyDescent="0.2">
      <c r="A100" s="12"/>
      <c r="B100" s="12"/>
      <c r="C100" s="12"/>
      <c r="D100" s="12"/>
      <c r="E100" s="60" t="s">
        <v>322</v>
      </c>
      <c r="F100" s="93">
        <f>42000-40000</f>
        <v>2000</v>
      </c>
      <c r="G100" s="144">
        <v>2000</v>
      </c>
      <c r="H100" s="144"/>
      <c r="I100" s="17" t="str">
        <f t="shared" si="5"/>
        <v xml:space="preserve">       </v>
      </c>
      <c r="J100" s="114"/>
    </row>
    <row r="101" spans="1:10" s="51" customFormat="1" ht="65.25" customHeight="1" x14ac:dyDescent="0.2">
      <c r="A101" s="12" t="s">
        <v>323</v>
      </c>
      <c r="B101" s="12" t="s">
        <v>323</v>
      </c>
      <c r="C101" s="12" t="s">
        <v>323</v>
      </c>
      <c r="D101" s="12" t="s">
        <v>450</v>
      </c>
      <c r="E101" s="19" t="s">
        <v>446</v>
      </c>
      <c r="F101" s="92">
        <f>SUM(F102:F102)</f>
        <v>0</v>
      </c>
      <c r="G101" s="142">
        <f>SUM(G102:G102)</f>
        <v>46928.9</v>
      </c>
      <c r="H101" s="142">
        <f>SUM(H102:H102)</f>
        <v>28304.97</v>
      </c>
      <c r="I101" s="16">
        <f t="shared" si="5"/>
        <v>0.60314582272331119</v>
      </c>
      <c r="J101" s="114"/>
    </row>
    <row r="102" spans="1:10" s="51" customFormat="1" x14ac:dyDescent="0.2">
      <c r="A102" s="12"/>
      <c r="B102" s="12"/>
      <c r="C102" s="12"/>
      <c r="D102" s="12"/>
      <c r="E102" s="60" t="s">
        <v>322</v>
      </c>
      <c r="F102" s="93"/>
      <c r="G102" s="144">
        <v>46928.9</v>
      </c>
      <c r="H102" s="144">
        <v>28304.97</v>
      </c>
      <c r="I102" s="17">
        <f t="shared" si="5"/>
        <v>0.60314582272331119</v>
      </c>
      <c r="J102" s="114"/>
    </row>
    <row r="103" spans="1:10" s="51" customFormat="1" ht="23.25" customHeight="1" x14ac:dyDescent="0.2">
      <c r="A103" s="12" t="s">
        <v>336</v>
      </c>
      <c r="B103" s="12" t="s">
        <v>340</v>
      </c>
      <c r="C103" s="12" t="s">
        <v>323</v>
      </c>
      <c r="D103" s="12" t="s">
        <v>323</v>
      </c>
      <c r="E103" s="19" t="s">
        <v>341</v>
      </c>
      <c r="F103" s="92">
        <f>SUM(F104,F108)+F109+F106</f>
        <v>1000000</v>
      </c>
      <c r="G103" s="142">
        <f>SUM(G104,G108)+G109+G106</f>
        <v>1265000</v>
      </c>
      <c r="H103" s="142">
        <f>SUM(H104,H108)+H109+H106</f>
        <v>1257728.2000000002</v>
      </c>
      <c r="I103" s="16">
        <f t="shared" si="5"/>
        <v>0.99425154150197648</v>
      </c>
      <c r="J103" s="114"/>
    </row>
    <row r="104" spans="1:10" s="51" customFormat="1" ht="28.5" x14ac:dyDescent="0.2">
      <c r="A104" s="12"/>
      <c r="B104" s="12"/>
      <c r="C104" s="12"/>
      <c r="D104" s="12"/>
      <c r="E104" s="61" t="s">
        <v>342</v>
      </c>
      <c r="F104" s="92">
        <v>1000000</v>
      </c>
      <c r="G104" s="142">
        <f>SUM(G105:G105)</f>
        <v>1000000</v>
      </c>
      <c r="H104" s="142">
        <f>SUM(H105:H105)</f>
        <v>1000000</v>
      </c>
      <c r="I104" s="16">
        <f t="shared" si="5"/>
        <v>1</v>
      </c>
      <c r="J104" s="114"/>
    </row>
    <row r="105" spans="1:10" s="51" customFormat="1" ht="27" x14ac:dyDescent="0.2">
      <c r="A105" s="12"/>
      <c r="B105" s="12"/>
      <c r="C105" s="12"/>
      <c r="D105" s="12"/>
      <c r="E105" s="22" t="s">
        <v>343</v>
      </c>
      <c r="F105" s="93">
        <v>1000000</v>
      </c>
      <c r="G105" s="144">
        <v>1000000</v>
      </c>
      <c r="H105" s="144">
        <v>1000000</v>
      </c>
      <c r="I105" s="17">
        <f t="shared" si="5"/>
        <v>1</v>
      </c>
      <c r="J105" s="114"/>
    </row>
    <row r="106" spans="1:10" s="51" customFormat="1" ht="28.5" x14ac:dyDescent="0.2">
      <c r="A106" s="12"/>
      <c r="B106" s="12"/>
      <c r="C106" s="12"/>
      <c r="D106" s="12"/>
      <c r="E106" s="61" t="s">
        <v>83</v>
      </c>
      <c r="F106" s="93">
        <f>SUM(F107)</f>
        <v>0</v>
      </c>
      <c r="G106" s="142">
        <f>SUM(G107)</f>
        <v>185000</v>
      </c>
      <c r="H106" s="142">
        <f>SUM(H107)</f>
        <v>184789.12</v>
      </c>
      <c r="I106" s="16">
        <f t="shared" si="5"/>
        <v>0.9988601081081081</v>
      </c>
      <c r="J106" s="114"/>
    </row>
    <row r="107" spans="1:10" s="51" customFormat="1" ht="27" x14ac:dyDescent="0.2">
      <c r="A107" s="12"/>
      <c r="B107" s="12"/>
      <c r="C107" s="12"/>
      <c r="D107" s="12"/>
      <c r="E107" s="22" t="s">
        <v>82</v>
      </c>
      <c r="F107" s="93"/>
      <c r="G107" s="144">
        <v>185000</v>
      </c>
      <c r="H107" s="144">
        <v>184789.12</v>
      </c>
      <c r="I107" s="17">
        <f t="shared" si="5"/>
        <v>0.9988601081081081</v>
      </c>
      <c r="J107" s="114"/>
    </row>
    <row r="108" spans="1:10" s="51" customFormat="1" x14ac:dyDescent="0.2">
      <c r="A108" s="15"/>
      <c r="B108" s="15"/>
      <c r="C108" s="15"/>
      <c r="D108" s="15"/>
      <c r="E108" s="61" t="s">
        <v>322</v>
      </c>
      <c r="F108" s="92"/>
      <c r="G108" s="142">
        <v>75000</v>
      </c>
      <c r="H108" s="142">
        <v>68984.08</v>
      </c>
      <c r="I108" s="16">
        <f t="shared" si="5"/>
        <v>0.9197877333333333</v>
      </c>
      <c r="J108" s="114"/>
    </row>
    <row r="109" spans="1:10" s="51" customFormat="1" ht="28.5" x14ac:dyDescent="0.2">
      <c r="A109" s="15"/>
      <c r="B109" s="15"/>
      <c r="C109" s="15"/>
      <c r="D109" s="15"/>
      <c r="E109" s="20" t="s">
        <v>331</v>
      </c>
      <c r="F109" s="92"/>
      <c r="G109" s="142">
        <v>5000</v>
      </c>
      <c r="H109" s="142">
        <v>3955</v>
      </c>
      <c r="I109" s="16">
        <f t="shared" si="5"/>
        <v>0.79100000000000004</v>
      </c>
      <c r="J109" s="114"/>
    </row>
    <row r="110" spans="1:10" s="51" customFormat="1" x14ac:dyDescent="0.2">
      <c r="A110" s="12" t="s">
        <v>328</v>
      </c>
      <c r="B110" s="12" t="s">
        <v>323</v>
      </c>
      <c r="C110" s="12" t="s">
        <v>323</v>
      </c>
      <c r="D110" s="12" t="s">
        <v>323</v>
      </c>
      <c r="E110" s="19" t="s">
        <v>329</v>
      </c>
      <c r="F110" s="92">
        <f>SUM(F111)</f>
        <v>0</v>
      </c>
      <c r="G110" s="142">
        <f>SUM(G111)</f>
        <v>875000</v>
      </c>
      <c r="H110" s="142">
        <f>SUM(H111)</f>
        <v>875000</v>
      </c>
      <c r="I110" s="16">
        <f t="shared" si="5"/>
        <v>1</v>
      </c>
      <c r="J110" s="114"/>
    </row>
    <row r="111" spans="1:10" s="51" customFormat="1" x14ac:dyDescent="0.2">
      <c r="A111" s="15"/>
      <c r="B111" s="15"/>
      <c r="C111" s="15"/>
      <c r="D111" s="15"/>
      <c r="E111" s="60" t="s">
        <v>15</v>
      </c>
      <c r="F111" s="93"/>
      <c r="G111" s="144">
        <v>875000</v>
      </c>
      <c r="H111" s="144">
        <v>875000</v>
      </c>
      <c r="I111" s="17">
        <f t="shared" si="5"/>
        <v>1</v>
      </c>
      <c r="J111" s="114"/>
    </row>
    <row r="112" spans="1:10" s="110" customFormat="1" ht="21.75" customHeight="1" x14ac:dyDescent="0.2">
      <c r="A112" s="107"/>
      <c r="B112" s="107"/>
      <c r="C112" s="107"/>
      <c r="D112" s="107"/>
      <c r="E112" s="108" t="s">
        <v>370</v>
      </c>
      <c r="F112" s="146">
        <f t="shared" ref="F112:H113" si="6">SUM(F117,F119)</f>
        <v>0</v>
      </c>
      <c r="G112" s="143">
        <f t="shared" si="6"/>
        <v>168845.2</v>
      </c>
      <c r="H112" s="143">
        <f t="shared" si="6"/>
        <v>144027.22</v>
      </c>
      <c r="I112" s="109">
        <f t="shared" si="5"/>
        <v>0.85301341110081896</v>
      </c>
      <c r="J112" s="115"/>
    </row>
    <row r="113" spans="1:10" s="51" customFormat="1" x14ac:dyDescent="0.2">
      <c r="A113" s="12"/>
      <c r="B113" s="12"/>
      <c r="C113" s="12"/>
      <c r="D113" s="12"/>
      <c r="E113" s="61" t="s">
        <v>322</v>
      </c>
      <c r="F113" s="92">
        <f t="shared" si="6"/>
        <v>0</v>
      </c>
      <c r="G113" s="142">
        <f t="shared" si="6"/>
        <v>134275.20000000001</v>
      </c>
      <c r="H113" s="142">
        <f t="shared" si="6"/>
        <v>124083.02</v>
      </c>
      <c r="I113" s="16">
        <f t="shared" si="5"/>
        <v>0.92409484402182973</v>
      </c>
      <c r="J113" s="114"/>
    </row>
    <row r="114" spans="1:10" s="51" customFormat="1" ht="28.5" x14ac:dyDescent="0.2">
      <c r="A114" s="12"/>
      <c r="B114" s="12"/>
      <c r="C114" s="12"/>
      <c r="D114" s="12"/>
      <c r="E114" s="61" t="s">
        <v>321</v>
      </c>
      <c r="F114" s="92">
        <f t="shared" ref="F114:H115" si="7">SUM(F121)</f>
        <v>0</v>
      </c>
      <c r="G114" s="142">
        <f t="shared" si="7"/>
        <v>32300</v>
      </c>
      <c r="H114" s="142">
        <f t="shared" si="7"/>
        <v>18449.2</v>
      </c>
      <c r="I114" s="16">
        <f t="shared" si="5"/>
        <v>0.57118266253869976</v>
      </c>
      <c r="J114" s="114"/>
    </row>
    <row r="115" spans="1:10" s="51" customFormat="1" ht="33" customHeight="1" x14ac:dyDescent="0.2">
      <c r="A115" s="12"/>
      <c r="B115" s="12"/>
      <c r="C115" s="12"/>
      <c r="D115" s="12"/>
      <c r="E115" s="20" t="s">
        <v>331</v>
      </c>
      <c r="F115" s="92">
        <f t="shared" si="7"/>
        <v>0</v>
      </c>
      <c r="G115" s="142">
        <f t="shared" si="7"/>
        <v>2270</v>
      </c>
      <c r="H115" s="142">
        <f t="shared" si="7"/>
        <v>1495</v>
      </c>
      <c r="I115" s="16">
        <f t="shared" si="5"/>
        <v>0.65859030837004406</v>
      </c>
      <c r="J115" s="114"/>
    </row>
    <row r="116" spans="1:10" s="51" customFormat="1" x14ac:dyDescent="0.2">
      <c r="A116" s="87"/>
      <c r="B116" s="87"/>
      <c r="C116" s="87"/>
      <c r="D116" s="87"/>
      <c r="E116" s="122" t="s">
        <v>484</v>
      </c>
      <c r="F116" s="192"/>
      <c r="G116" s="147"/>
      <c r="H116" s="147"/>
      <c r="I116" s="17" t="str">
        <f t="shared" si="5"/>
        <v xml:space="preserve">       </v>
      </c>
      <c r="J116" s="114"/>
    </row>
    <row r="117" spans="1:10" s="90" customFormat="1" x14ac:dyDescent="0.2">
      <c r="A117" s="12" t="s">
        <v>349</v>
      </c>
      <c r="B117" s="12" t="s">
        <v>323</v>
      </c>
      <c r="C117" s="12" t="s">
        <v>323</v>
      </c>
      <c r="D117" s="12" t="s">
        <v>514</v>
      </c>
      <c r="E117" s="20" t="s">
        <v>84</v>
      </c>
      <c r="F117" s="148">
        <f>SUM(F118)</f>
        <v>0</v>
      </c>
      <c r="G117" s="148">
        <f>SUM(G118)</f>
        <v>33500</v>
      </c>
      <c r="H117" s="148">
        <f>SUM(H118)</f>
        <v>33500</v>
      </c>
      <c r="I117" s="16">
        <f t="shared" si="5"/>
        <v>1</v>
      </c>
      <c r="J117" s="116"/>
    </row>
    <row r="118" spans="1:10" s="51" customFormat="1" x14ac:dyDescent="0.2">
      <c r="A118" s="88"/>
      <c r="B118" s="88"/>
      <c r="C118" s="88"/>
      <c r="D118" s="88"/>
      <c r="E118" s="89" t="s">
        <v>322</v>
      </c>
      <c r="F118" s="193"/>
      <c r="G118" s="149">
        <v>33500</v>
      </c>
      <c r="H118" s="149">
        <v>33500</v>
      </c>
      <c r="I118" s="17">
        <f t="shared" si="5"/>
        <v>1</v>
      </c>
      <c r="J118" s="114"/>
    </row>
    <row r="119" spans="1:10" s="51" customFormat="1" ht="59.25" customHeight="1" x14ac:dyDescent="0.2">
      <c r="A119" s="12" t="s">
        <v>349</v>
      </c>
      <c r="B119" s="12" t="s">
        <v>323</v>
      </c>
      <c r="C119" s="12" t="s">
        <v>323</v>
      </c>
      <c r="D119" s="12" t="s">
        <v>450</v>
      </c>
      <c r="E119" s="20" t="s">
        <v>446</v>
      </c>
      <c r="F119" s="92">
        <f>SUM(F120:F122)</f>
        <v>0</v>
      </c>
      <c r="G119" s="142">
        <f>SUM(G120:G122)</f>
        <v>135345.20000000001</v>
      </c>
      <c r="H119" s="142">
        <f>SUM(H120:H122)</f>
        <v>110527.22</v>
      </c>
      <c r="I119" s="16">
        <f t="shared" si="5"/>
        <v>0.8166319899043335</v>
      </c>
      <c r="J119" s="114"/>
    </row>
    <row r="120" spans="1:10" s="51" customFormat="1" x14ac:dyDescent="0.2">
      <c r="A120" s="12"/>
      <c r="B120" s="12"/>
      <c r="C120" s="12"/>
      <c r="D120" s="12"/>
      <c r="E120" s="60" t="s">
        <v>322</v>
      </c>
      <c r="F120" s="93"/>
      <c r="G120" s="144">
        <v>100775.2</v>
      </c>
      <c r="H120" s="144">
        <v>90583.02</v>
      </c>
      <c r="I120" s="17">
        <f t="shared" si="5"/>
        <v>0.89886222007001726</v>
      </c>
      <c r="J120" s="114"/>
    </row>
    <row r="121" spans="1:10" s="51" customFormat="1" x14ac:dyDescent="0.2">
      <c r="A121" s="12"/>
      <c r="B121" s="12"/>
      <c r="C121" s="12"/>
      <c r="D121" s="12"/>
      <c r="E121" s="60" t="s">
        <v>321</v>
      </c>
      <c r="F121" s="93"/>
      <c r="G121" s="144">
        <v>32300</v>
      </c>
      <c r="H121" s="144">
        <v>18449.2</v>
      </c>
      <c r="I121" s="17">
        <f t="shared" si="5"/>
        <v>0.57118266253869976</v>
      </c>
      <c r="J121" s="114"/>
    </row>
    <row r="122" spans="1:10" s="51" customFormat="1" ht="27" x14ac:dyDescent="0.2">
      <c r="A122" s="12"/>
      <c r="B122" s="12"/>
      <c r="C122" s="12"/>
      <c r="D122" s="12"/>
      <c r="E122" s="21" t="s">
        <v>331</v>
      </c>
      <c r="F122" s="93"/>
      <c r="G122" s="144">
        <v>2270</v>
      </c>
      <c r="H122" s="144">
        <v>1495</v>
      </c>
      <c r="I122" s="17">
        <f t="shared" si="5"/>
        <v>0.65859030837004406</v>
      </c>
      <c r="J122" s="114"/>
    </row>
    <row r="123" spans="1:10" s="110" customFormat="1" ht="24" customHeight="1" x14ac:dyDescent="0.2">
      <c r="A123" s="107"/>
      <c r="B123" s="107"/>
      <c r="C123" s="107"/>
      <c r="D123" s="107"/>
      <c r="E123" s="108" t="s">
        <v>344</v>
      </c>
      <c r="F123" s="146">
        <f>SUM(F126,F128)+F130</f>
        <v>37817.699999999997</v>
      </c>
      <c r="G123" s="143">
        <f>SUM(G126,G128)+G130</f>
        <v>116370</v>
      </c>
      <c r="H123" s="143">
        <f>SUM(H126,H128)+H130</f>
        <v>115829.45000000001</v>
      </c>
      <c r="I123" s="109">
        <f t="shared" si="5"/>
        <v>0.99535490246627145</v>
      </c>
      <c r="J123" s="115"/>
    </row>
    <row r="124" spans="1:10" s="51" customFormat="1" x14ac:dyDescent="0.2">
      <c r="A124" s="15"/>
      <c r="B124" s="15"/>
      <c r="C124" s="15"/>
      <c r="D124" s="15"/>
      <c r="E124" s="61" t="s">
        <v>322</v>
      </c>
      <c r="F124" s="92">
        <f>SUM(F127,F129,)+F131</f>
        <v>37817.699999999997</v>
      </c>
      <c r="G124" s="142">
        <f>SUM(G127,G129,)+G131</f>
        <v>116370</v>
      </c>
      <c r="H124" s="142">
        <f>SUM(H127,H129,)+H131</f>
        <v>115829.45000000001</v>
      </c>
      <c r="I124" s="16">
        <f t="shared" si="5"/>
        <v>0.99535490246627145</v>
      </c>
      <c r="J124" s="114"/>
    </row>
    <row r="125" spans="1:10" s="51" customFormat="1" x14ac:dyDescent="0.2">
      <c r="A125" s="12"/>
      <c r="B125" s="12"/>
      <c r="C125" s="12"/>
      <c r="D125" s="12"/>
      <c r="E125" s="18" t="s">
        <v>484</v>
      </c>
      <c r="F125" s="93"/>
      <c r="G125" s="144"/>
      <c r="H125" s="144"/>
      <c r="I125" s="16" t="str">
        <f t="shared" si="5"/>
        <v xml:space="preserve">       </v>
      </c>
      <c r="J125" s="114"/>
    </row>
    <row r="126" spans="1:10" s="51" customFormat="1" x14ac:dyDescent="0.2">
      <c r="A126" s="12" t="s">
        <v>323</v>
      </c>
      <c r="B126" s="12" t="s">
        <v>323</v>
      </c>
      <c r="C126" s="12" t="s">
        <v>336</v>
      </c>
      <c r="D126" s="12" t="s">
        <v>326</v>
      </c>
      <c r="E126" s="23" t="s">
        <v>346</v>
      </c>
      <c r="F126" s="92">
        <f>SUM(F127)</f>
        <v>35570.199999999997</v>
      </c>
      <c r="G126" s="142">
        <f>SUM(G127)</f>
        <v>35570.199999999997</v>
      </c>
      <c r="H126" s="142">
        <f>SUM(H127)</f>
        <v>35570.15</v>
      </c>
      <c r="I126" s="16">
        <f t="shared" si="5"/>
        <v>0.99999859432896088</v>
      </c>
      <c r="J126" s="114"/>
    </row>
    <row r="127" spans="1:10" s="51" customFormat="1" x14ac:dyDescent="0.2">
      <c r="A127" s="12"/>
      <c r="B127" s="12"/>
      <c r="C127" s="12"/>
      <c r="D127" s="12"/>
      <c r="E127" s="60" t="s">
        <v>322</v>
      </c>
      <c r="F127" s="93">
        <v>35570.199999999997</v>
      </c>
      <c r="G127" s="144">
        <v>35570.199999999997</v>
      </c>
      <c r="H127" s="144">
        <v>35570.15</v>
      </c>
      <c r="I127" s="17">
        <f t="shared" si="5"/>
        <v>0.99999859432896088</v>
      </c>
      <c r="J127" s="114"/>
    </row>
    <row r="128" spans="1:10" s="51" customFormat="1" ht="42.75" x14ac:dyDescent="0.2">
      <c r="A128" s="12" t="s">
        <v>323</v>
      </c>
      <c r="B128" s="12" t="s">
        <v>323</v>
      </c>
      <c r="C128" s="12" t="s">
        <v>336</v>
      </c>
      <c r="D128" s="12" t="s">
        <v>345</v>
      </c>
      <c r="E128" s="23" t="s">
        <v>494</v>
      </c>
      <c r="F128" s="92">
        <f>SUM(F129)</f>
        <v>0</v>
      </c>
      <c r="G128" s="142">
        <f>SUM(G129)</f>
        <v>78552.3</v>
      </c>
      <c r="H128" s="142">
        <f>SUM(H129)</f>
        <v>78552.3</v>
      </c>
      <c r="I128" s="16">
        <f t="shared" si="5"/>
        <v>1</v>
      </c>
      <c r="J128" s="114"/>
    </row>
    <row r="129" spans="1:10" s="51" customFormat="1" x14ac:dyDescent="0.2">
      <c r="A129" s="12"/>
      <c r="B129" s="12"/>
      <c r="C129" s="12"/>
      <c r="D129" s="12"/>
      <c r="E129" s="60" t="s">
        <v>322</v>
      </c>
      <c r="F129" s="93"/>
      <c r="G129" s="144">
        <v>78552.3</v>
      </c>
      <c r="H129" s="144">
        <v>78552.3</v>
      </c>
      <c r="I129" s="17">
        <f t="shared" si="5"/>
        <v>1</v>
      </c>
      <c r="J129" s="114"/>
    </row>
    <row r="130" spans="1:10" s="51" customFormat="1" x14ac:dyDescent="0.2">
      <c r="A130" s="12" t="s">
        <v>345</v>
      </c>
      <c r="B130" s="12" t="s">
        <v>340</v>
      </c>
      <c r="C130" s="12" t="s">
        <v>350</v>
      </c>
      <c r="D130" s="12" t="s">
        <v>328</v>
      </c>
      <c r="E130" s="39" t="s">
        <v>503</v>
      </c>
      <c r="F130" s="92">
        <f>SUM(F131:F131)</f>
        <v>2247.5</v>
      </c>
      <c r="G130" s="142">
        <f>SUM(G131:G131)</f>
        <v>2247.5</v>
      </c>
      <c r="H130" s="142">
        <f>SUM(H131:H131)</f>
        <v>1707</v>
      </c>
      <c r="I130" s="16">
        <f t="shared" si="5"/>
        <v>0.75951056729699662</v>
      </c>
      <c r="J130" s="114"/>
    </row>
    <row r="131" spans="1:10" s="51" customFormat="1" x14ac:dyDescent="0.2">
      <c r="A131" s="15"/>
      <c r="B131" s="15"/>
      <c r="C131" s="15"/>
      <c r="D131" s="15"/>
      <c r="E131" s="60" t="s">
        <v>322</v>
      </c>
      <c r="F131" s="93">
        <v>2247.5</v>
      </c>
      <c r="G131" s="144">
        <v>2247.5</v>
      </c>
      <c r="H131" s="144">
        <v>1707</v>
      </c>
      <c r="I131" s="17">
        <f t="shared" si="5"/>
        <v>0.75951056729699662</v>
      </c>
      <c r="J131" s="114"/>
    </row>
    <row r="132" spans="1:10" s="110" customFormat="1" ht="24.75" customHeight="1" x14ac:dyDescent="0.2">
      <c r="A132" s="107"/>
      <c r="B132" s="107"/>
      <c r="C132" s="107"/>
      <c r="D132" s="107"/>
      <c r="E132" s="108" t="s">
        <v>16</v>
      </c>
      <c r="F132" s="146">
        <f>SUM(F136,F139)</f>
        <v>0</v>
      </c>
      <c r="G132" s="143">
        <f>SUM(G136,G139)</f>
        <v>72027.8</v>
      </c>
      <c r="H132" s="143">
        <f>SUM(H136,H139)</f>
        <v>72016.41</v>
      </c>
      <c r="I132" s="109">
        <f t="shared" si="5"/>
        <v>0.99984186661261343</v>
      </c>
      <c r="J132" s="115"/>
    </row>
    <row r="133" spans="1:10" s="51" customFormat="1" ht="28.5" x14ac:dyDescent="0.2">
      <c r="A133" s="15"/>
      <c r="B133" s="15"/>
      <c r="C133" s="15"/>
      <c r="D133" s="15"/>
      <c r="E133" s="20" t="s">
        <v>331</v>
      </c>
      <c r="F133" s="92">
        <f>SUM(F138)</f>
        <v>0</v>
      </c>
      <c r="G133" s="142">
        <f>SUM(G138)</f>
        <v>700</v>
      </c>
      <c r="H133" s="142">
        <f>SUM(H138)</f>
        <v>700</v>
      </c>
      <c r="I133" s="16">
        <f t="shared" si="5"/>
        <v>1</v>
      </c>
      <c r="J133" s="114"/>
    </row>
    <row r="134" spans="1:10" s="51" customFormat="1" x14ac:dyDescent="0.2">
      <c r="A134" s="15"/>
      <c r="B134" s="15"/>
      <c r="C134" s="15"/>
      <c r="D134" s="15"/>
      <c r="E134" s="61" t="s">
        <v>322</v>
      </c>
      <c r="F134" s="92">
        <f>SUM(F137,F140)</f>
        <v>0</v>
      </c>
      <c r="G134" s="142">
        <f>SUM(G137,G140)</f>
        <v>71327.8</v>
      </c>
      <c r="H134" s="142">
        <f>SUM(H137,H140)</f>
        <v>71316.41</v>
      </c>
      <c r="I134" s="16">
        <f t="shared" si="5"/>
        <v>0.99984031471600132</v>
      </c>
      <c r="J134" s="114"/>
    </row>
    <row r="135" spans="1:10" s="51" customFormat="1" x14ac:dyDescent="0.2">
      <c r="A135" s="12"/>
      <c r="B135" s="12"/>
      <c r="C135" s="12"/>
      <c r="D135" s="12"/>
      <c r="E135" s="18" t="s">
        <v>484</v>
      </c>
      <c r="F135" s="169"/>
      <c r="G135" s="144"/>
      <c r="H135" s="144"/>
      <c r="I135" s="16" t="str">
        <f t="shared" si="5"/>
        <v xml:space="preserve">       </v>
      </c>
      <c r="J135" s="114"/>
    </row>
    <row r="136" spans="1:10" s="51" customFormat="1" ht="33.75" customHeight="1" x14ac:dyDescent="0.2">
      <c r="A136" s="12" t="s">
        <v>340</v>
      </c>
      <c r="B136" s="12" t="s">
        <v>324</v>
      </c>
      <c r="C136" s="12" t="s">
        <v>323</v>
      </c>
      <c r="D136" s="12" t="s">
        <v>324</v>
      </c>
      <c r="E136" s="19" t="s">
        <v>17</v>
      </c>
      <c r="F136" s="92">
        <f>SUM(F137:F138)</f>
        <v>0</v>
      </c>
      <c r="G136" s="142">
        <f>SUM(G137:G138)</f>
        <v>65827.8</v>
      </c>
      <c r="H136" s="142">
        <f>SUM(H137:H138)</f>
        <v>65816.41</v>
      </c>
      <c r="I136" s="16">
        <f t="shared" si="5"/>
        <v>0.99982697279872634</v>
      </c>
      <c r="J136" s="114"/>
    </row>
    <row r="137" spans="1:10" s="51" customFormat="1" x14ac:dyDescent="0.2">
      <c r="A137" s="12"/>
      <c r="B137" s="12"/>
      <c r="C137" s="12"/>
      <c r="D137" s="12"/>
      <c r="E137" s="60" t="s">
        <v>322</v>
      </c>
      <c r="F137" s="93"/>
      <c r="G137" s="144">
        <v>65127.8</v>
      </c>
      <c r="H137" s="144">
        <v>65116.41</v>
      </c>
      <c r="I137" s="17">
        <f t="shared" si="5"/>
        <v>0.99982511308534916</v>
      </c>
      <c r="J137" s="114"/>
    </row>
    <row r="138" spans="1:10" s="51" customFormat="1" ht="34.5" customHeight="1" x14ac:dyDescent="0.2">
      <c r="A138" s="12"/>
      <c r="B138" s="12"/>
      <c r="C138" s="12"/>
      <c r="D138" s="12"/>
      <c r="E138" s="21" t="s">
        <v>331</v>
      </c>
      <c r="F138" s="93"/>
      <c r="G138" s="144">
        <v>700</v>
      </c>
      <c r="H138" s="144">
        <v>700</v>
      </c>
      <c r="I138" s="17">
        <f t="shared" ref="I138:I201" si="8">IF(H138=0,"       ",H138/G138)</f>
        <v>1</v>
      </c>
      <c r="J138" s="114"/>
    </row>
    <row r="139" spans="1:10" s="51" customFormat="1" x14ac:dyDescent="0.2">
      <c r="A139" s="12" t="s">
        <v>328</v>
      </c>
      <c r="B139" s="12" t="s">
        <v>323</v>
      </c>
      <c r="C139" s="12" t="s">
        <v>323</v>
      </c>
      <c r="D139" s="12" t="s">
        <v>323</v>
      </c>
      <c r="E139" s="19" t="s">
        <v>329</v>
      </c>
      <c r="F139" s="92">
        <f>SUM(F140:F140)</f>
        <v>0</v>
      </c>
      <c r="G139" s="142">
        <f>SUM(G140:G140)</f>
        <v>6200</v>
      </c>
      <c r="H139" s="142">
        <f>SUM(H140:H140)</f>
        <v>6200</v>
      </c>
      <c r="I139" s="16">
        <f t="shared" si="8"/>
        <v>1</v>
      </c>
      <c r="J139" s="114"/>
    </row>
    <row r="140" spans="1:10" s="51" customFormat="1" ht="18" customHeight="1" x14ac:dyDescent="0.2">
      <c r="A140" s="12"/>
      <c r="B140" s="12"/>
      <c r="C140" s="12"/>
      <c r="D140" s="12"/>
      <c r="E140" s="60" t="s">
        <v>322</v>
      </c>
      <c r="F140" s="93"/>
      <c r="G140" s="144">
        <v>6200</v>
      </c>
      <c r="H140" s="144">
        <v>6200</v>
      </c>
      <c r="I140" s="17">
        <f t="shared" si="8"/>
        <v>1</v>
      </c>
      <c r="J140" s="114"/>
    </row>
    <row r="141" spans="1:10" s="110" customFormat="1" ht="24" customHeight="1" x14ac:dyDescent="0.2">
      <c r="A141" s="107"/>
      <c r="B141" s="107"/>
      <c r="C141" s="107"/>
      <c r="D141" s="107"/>
      <c r="E141" s="108" t="s">
        <v>351</v>
      </c>
      <c r="F141" s="146">
        <f t="shared" ref="F141:H142" si="9">SUM(F144)</f>
        <v>0</v>
      </c>
      <c r="G141" s="143">
        <f t="shared" si="9"/>
        <v>34388</v>
      </c>
      <c r="H141" s="143">
        <f t="shared" si="9"/>
        <v>34208</v>
      </c>
      <c r="I141" s="109">
        <f t="shared" si="8"/>
        <v>0.99476561591252766</v>
      </c>
      <c r="J141" s="115"/>
    </row>
    <row r="142" spans="1:10" s="51" customFormat="1" ht="28.5" x14ac:dyDescent="0.2">
      <c r="A142" s="15"/>
      <c r="B142" s="15"/>
      <c r="C142" s="15"/>
      <c r="D142" s="15"/>
      <c r="E142" s="20" t="s">
        <v>331</v>
      </c>
      <c r="F142" s="92">
        <f t="shared" si="9"/>
        <v>0</v>
      </c>
      <c r="G142" s="142">
        <f t="shared" si="9"/>
        <v>34388</v>
      </c>
      <c r="H142" s="142">
        <f t="shared" si="9"/>
        <v>34208</v>
      </c>
      <c r="I142" s="16">
        <f t="shared" si="8"/>
        <v>0.99476561591252766</v>
      </c>
      <c r="J142" s="114"/>
    </row>
    <row r="143" spans="1:10" s="51" customFormat="1" x14ac:dyDescent="0.2">
      <c r="A143" s="12"/>
      <c r="B143" s="12"/>
      <c r="C143" s="12"/>
      <c r="D143" s="12"/>
      <c r="E143" s="18" t="s">
        <v>484</v>
      </c>
      <c r="F143" s="169"/>
      <c r="G143" s="144"/>
      <c r="H143" s="144"/>
      <c r="I143" s="16" t="str">
        <f t="shared" si="8"/>
        <v xml:space="preserve">       </v>
      </c>
      <c r="J143" s="114"/>
    </row>
    <row r="144" spans="1:10" s="51" customFormat="1" x14ac:dyDescent="0.2">
      <c r="A144" s="12" t="s">
        <v>328</v>
      </c>
      <c r="B144" s="12" t="s">
        <v>323</v>
      </c>
      <c r="C144" s="12" t="s">
        <v>323</v>
      </c>
      <c r="D144" s="12" t="s">
        <v>323</v>
      </c>
      <c r="E144" s="19" t="s">
        <v>329</v>
      </c>
      <c r="F144" s="92">
        <f>SUM(F145:F145)</f>
        <v>0</v>
      </c>
      <c r="G144" s="142">
        <f>SUM(G145:G145)</f>
        <v>34388</v>
      </c>
      <c r="H144" s="142">
        <f>SUM(H145:H145)</f>
        <v>34208</v>
      </c>
      <c r="I144" s="16">
        <f t="shared" si="8"/>
        <v>0.99476561591252766</v>
      </c>
      <c r="J144" s="114"/>
    </row>
    <row r="145" spans="1:10" s="51" customFormat="1" ht="32.25" customHeight="1" x14ac:dyDescent="0.2">
      <c r="A145" s="12"/>
      <c r="B145" s="12"/>
      <c r="C145" s="12"/>
      <c r="D145" s="12"/>
      <c r="E145" s="21" t="s">
        <v>331</v>
      </c>
      <c r="F145" s="93"/>
      <c r="G145" s="144">
        <v>34388</v>
      </c>
      <c r="H145" s="144">
        <v>34208</v>
      </c>
      <c r="I145" s="17">
        <f t="shared" si="8"/>
        <v>0.99476561591252766</v>
      </c>
      <c r="J145" s="114"/>
    </row>
    <row r="146" spans="1:10" s="110" customFormat="1" ht="34.5" customHeight="1" x14ac:dyDescent="0.2">
      <c r="A146" s="107"/>
      <c r="B146" s="107"/>
      <c r="C146" s="107"/>
      <c r="D146" s="107"/>
      <c r="E146" s="108" t="s">
        <v>355</v>
      </c>
      <c r="F146" s="146">
        <f>SUM(F147:F147)</f>
        <v>10000</v>
      </c>
      <c r="G146" s="143">
        <f>SUM(G147:G147)</f>
        <v>10000</v>
      </c>
      <c r="H146" s="143">
        <f>SUM(H147:H147)</f>
        <v>0</v>
      </c>
      <c r="I146" s="133" t="str">
        <f t="shared" si="8"/>
        <v xml:space="preserve">       </v>
      </c>
      <c r="J146" s="115"/>
    </row>
    <row r="147" spans="1:10" s="51" customFormat="1" x14ac:dyDescent="0.2">
      <c r="A147" s="15"/>
      <c r="B147" s="15"/>
      <c r="C147" s="15"/>
      <c r="D147" s="15"/>
      <c r="E147" s="61" t="s">
        <v>322</v>
      </c>
      <c r="F147" s="92">
        <f>SUM(F150)</f>
        <v>10000</v>
      </c>
      <c r="G147" s="142">
        <f>SUM(G150)</f>
        <v>10000</v>
      </c>
      <c r="H147" s="142">
        <f>SUM(H150)</f>
        <v>0</v>
      </c>
      <c r="I147" s="17" t="str">
        <f t="shared" si="8"/>
        <v xml:space="preserve">       </v>
      </c>
      <c r="J147" s="114"/>
    </row>
    <row r="148" spans="1:10" s="51" customFormat="1" x14ac:dyDescent="0.2">
      <c r="A148" s="12"/>
      <c r="B148" s="12"/>
      <c r="C148" s="12"/>
      <c r="D148" s="12"/>
      <c r="E148" s="18" t="s">
        <v>484</v>
      </c>
      <c r="F148" s="169"/>
      <c r="G148" s="144"/>
      <c r="H148" s="144"/>
      <c r="I148" s="17" t="str">
        <f t="shared" si="8"/>
        <v xml:space="preserve">       </v>
      </c>
      <c r="J148" s="114"/>
    </row>
    <row r="149" spans="1:10" s="51" customFormat="1" ht="28.5" x14ac:dyDescent="0.2">
      <c r="A149" s="12" t="s">
        <v>345</v>
      </c>
      <c r="B149" s="12" t="s">
        <v>324</v>
      </c>
      <c r="C149" s="12" t="s">
        <v>323</v>
      </c>
      <c r="D149" s="12" t="s">
        <v>465</v>
      </c>
      <c r="E149" s="39" t="s">
        <v>466</v>
      </c>
      <c r="F149" s="92">
        <f>SUM(F150)</f>
        <v>10000</v>
      </c>
      <c r="G149" s="142">
        <f>SUM(G150)</f>
        <v>10000</v>
      </c>
      <c r="H149" s="142">
        <f>SUM(H150)</f>
        <v>0</v>
      </c>
      <c r="I149" s="17" t="str">
        <f t="shared" si="8"/>
        <v xml:space="preserve">       </v>
      </c>
      <c r="J149" s="114"/>
    </row>
    <row r="150" spans="1:10" s="51" customFormat="1" x14ac:dyDescent="0.2">
      <c r="A150" s="12"/>
      <c r="B150" s="12"/>
      <c r="C150" s="12"/>
      <c r="D150" s="12"/>
      <c r="E150" s="60" t="s">
        <v>322</v>
      </c>
      <c r="F150" s="93">
        <v>10000</v>
      </c>
      <c r="G150" s="144">
        <v>10000</v>
      </c>
      <c r="H150" s="144"/>
      <c r="I150" s="17" t="str">
        <f t="shared" si="8"/>
        <v xml:space="preserve">       </v>
      </c>
      <c r="J150" s="114"/>
    </row>
    <row r="151" spans="1:10" s="110" customFormat="1" ht="27" customHeight="1" x14ac:dyDescent="0.2">
      <c r="A151" s="107"/>
      <c r="B151" s="107"/>
      <c r="C151" s="107"/>
      <c r="D151" s="107"/>
      <c r="E151" s="108" t="s">
        <v>356</v>
      </c>
      <c r="F151" s="146">
        <f>SUM(F156,F226)</f>
        <v>270000</v>
      </c>
      <c r="G151" s="143">
        <f>SUM(G156,G226)</f>
        <v>257000</v>
      </c>
      <c r="H151" s="143">
        <f>SUM(H156,H226)</f>
        <v>250983.33</v>
      </c>
      <c r="I151" s="109">
        <f t="shared" si="8"/>
        <v>0.97658883268482488</v>
      </c>
      <c r="J151" s="115"/>
    </row>
    <row r="152" spans="1:10" s="51" customFormat="1" ht="22.5" customHeight="1" x14ac:dyDescent="0.2">
      <c r="A152" s="15"/>
      <c r="B152" s="15"/>
      <c r="C152" s="15"/>
      <c r="D152" s="15"/>
      <c r="E152" s="61" t="s">
        <v>320</v>
      </c>
      <c r="F152" s="92">
        <f>SUM(F158)</f>
        <v>181800</v>
      </c>
      <c r="G152" s="142">
        <f>SUM(G158)</f>
        <v>168800</v>
      </c>
      <c r="H152" s="142">
        <f>SUM(H158)</f>
        <v>166728.53</v>
      </c>
      <c r="I152" s="16">
        <f t="shared" si="8"/>
        <v>0.98772825829383881</v>
      </c>
      <c r="J152" s="114"/>
    </row>
    <row r="153" spans="1:10" s="51" customFormat="1" ht="36" customHeight="1" x14ac:dyDescent="0.2">
      <c r="A153" s="15"/>
      <c r="B153" s="15"/>
      <c r="C153" s="15"/>
      <c r="D153" s="15"/>
      <c r="E153" s="20" t="s">
        <v>331</v>
      </c>
      <c r="F153" s="92">
        <f>SUM(F157)</f>
        <v>68200</v>
      </c>
      <c r="G153" s="142">
        <f>SUM(G157)</f>
        <v>68200</v>
      </c>
      <c r="H153" s="142">
        <f>SUM(H157)</f>
        <v>65322.8</v>
      </c>
      <c r="I153" s="16">
        <f t="shared" si="8"/>
        <v>0.95781231671554257</v>
      </c>
      <c r="J153" s="114"/>
    </row>
    <row r="154" spans="1:10" s="51" customFormat="1" ht="22.5" customHeight="1" x14ac:dyDescent="0.2">
      <c r="A154" s="15"/>
      <c r="B154" s="15"/>
      <c r="C154" s="15"/>
      <c r="D154" s="15"/>
      <c r="E154" s="61" t="s">
        <v>322</v>
      </c>
      <c r="F154" s="92">
        <f>SUM(F227)</f>
        <v>20000</v>
      </c>
      <c r="G154" s="142">
        <f>SUM(G227)</f>
        <v>20000</v>
      </c>
      <c r="H154" s="142">
        <f>SUM(H227)</f>
        <v>18932</v>
      </c>
      <c r="I154" s="16">
        <f t="shared" si="8"/>
        <v>0.9466</v>
      </c>
      <c r="J154" s="114"/>
    </row>
    <row r="155" spans="1:10" s="51" customFormat="1" x14ac:dyDescent="0.2">
      <c r="A155" s="12"/>
      <c r="B155" s="12"/>
      <c r="C155" s="12"/>
      <c r="D155" s="12"/>
      <c r="E155" s="18" t="s">
        <v>484</v>
      </c>
      <c r="F155" s="144"/>
      <c r="G155" s="144"/>
      <c r="H155" s="144"/>
      <c r="I155" s="16" t="str">
        <f t="shared" si="8"/>
        <v xml:space="preserve">       </v>
      </c>
      <c r="J155" s="114"/>
    </row>
    <row r="156" spans="1:10" s="51" customFormat="1" ht="35.25" customHeight="1" x14ac:dyDescent="0.2">
      <c r="A156" s="12" t="s">
        <v>337</v>
      </c>
      <c r="B156" s="12" t="s">
        <v>350</v>
      </c>
      <c r="C156" s="12" t="s">
        <v>326</v>
      </c>
      <c r="D156" s="12" t="s">
        <v>340</v>
      </c>
      <c r="E156" s="39" t="s">
        <v>452</v>
      </c>
      <c r="F156" s="142">
        <f>SUM(F160,F174,F177,F189,F211,F206,F216,F221,F224)+F169+F203</f>
        <v>250000</v>
      </c>
      <c r="G156" s="142">
        <f>SUM(G160,G174,G177,G189,G211,G206,G216,G221,G224)+G169+G203</f>
        <v>237000</v>
      </c>
      <c r="H156" s="142">
        <f>SUM(H160,H174,H177,H189,H211,H206,H216,H221,H224)+H169+H203</f>
        <v>232051.33</v>
      </c>
      <c r="I156" s="16">
        <f t="shared" si="8"/>
        <v>0.9791195358649788</v>
      </c>
      <c r="J156" s="114"/>
    </row>
    <row r="157" spans="1:10" s="51" customFormat="1" ht="27" x14ac:dyDescent="0.2">
      <c r="A157" s="15"/>
      <c r="B157" s="15"/>
      <c r="C157" s="15"/>
      <c r="D157" s="15"/>
      <c r="E157" s="21" t="s">
        <v>331</v>
      </c>
      <c r="F157" s="93">
        <f>SUM(F166,F171,F173,F180,F186,F191,F196,F198,F200,F202,F205,F210,F215,F223,F225)</f>
        <v>68200</v>
      </c>
      <c r="G157" s="144">
        <f>SUM(G166,G171,G173,G180,G186,G191,G196,G198,G200,G202,G205,G210,G215,G223,G225)</f>
        <v>68200</v>
      </c>
      <c r="H157" s="144">
        <f>SUM(H166,H171,H173,H180,H186,H191,H196,H198,H200,H202,H205,H210,H215,H223,H225)</f>
        <v>65322.8</v>
      </c>
      <c r="I157" s="17">
        <f t="shared" si="8"/>
        <v>0.95781231671554257</v>
      </c>
      <c r="J157" s="114"/>
    </row>
    <row r="158" spans="1:10" s="51" customFormat="1" ht="21.75" customHeight="1" x14ac:dyDescent="0.2">
      <c r="A158" s="12"/>
      <c r="B158" s="12"/>
      <c r="C158" s="12"/>
      <c r="D158" s="12"/>
      <c r="E158" s="60" t="s">
        <v>320</v>
      </c>
      <c r="F158" s="93">
        <f>SUM(F162,F164,F168,F176,F179,F182,F184,F188,F193,F195,F208,F213,F218,F220,F222)</f>
        <v>181800</v>
      </c>
      <c r="G158" s="144">
        <f>SUM(G162,G164,G168,G176,G179,G182,G184,G188,G193,G195,G208,G213,G218,G220,G222)</f>
        <v>168800</v>
      </c>
      <c r="H158" s="144">
        <f>SUM(H162,H164,H168,H176,H179,H182,H184,H188,H193,H195,H208,H213,H218,H220,H222)</f>
        <v>166728.53</v>
      </c>
      <c r="I158" s="17">
        <f t="shared" si="8"/>
        <v>0.98772825829383881</v>
      </c>
      <c r="J158" s="114"/>
    </row>
    <row r="159" spans="1:10" s="51" customFormat="1" x14ac:dyDescent="0.2">
      <c r="A159" s="12"/>
      <c r="B159" s="12"/>
      <c r="C159" s="12"/>
      <c r="D159" s="12"/>
      <c r="E159" s="22" t="s">
        <v>357</v>
      </c>
      <c r="F159" s="169"/>
      <c r="G159" s="144"/>
      <c r="H159" s="144"/>
      <c r="I159" s="17" t="str">
        <f t="shared" si="8"/>
        <v xml:space="preserve">       </v>
      </c>
      <c r="J159" s="114"/>
    </row>
    <row r="160" spans="1:10" s="51" customFormat="1" x14ac:dyDescent="0.2">
      <c r="A160" s="12"/>
      <c r="B160" s="12"/>
      <c r="C160" s="12"/>
      <c r="D160" s="12"/>
      <c r="E160" s="19" t="s">
        <v>358</v>
      </c>
      <c r="F160" s="92">
        <f>SUM(F161,F163,F165,F167)</f>
        <v>46300</v>
      </c>
      <c r="G160" s="142">
        <f>SUM(G161,G163,G165,G167)</f>
        <v>33300</v>
      </c>
      <c r="H160" s="142">
        <f>SUM(H161,H163,H165,H167)</f>
        <v>32989.549999999996</v>
      </c>
      <c r="I160" s="16">
        <f t="shared" si="8"/>
        <v>0.99067717717717707</v>
      </c>
      <c r="J160" s="114"/>
    </row>
    <row r="161" spans="1:10" s="51" customFormat="1" x14ac:dyDescent="0.2">
      <c r="A161" s="12"/>
      <c r="B161" s="12"/>
      <c r="C161" s="12"/>
      <c r="D161" s="12"/>
      <c r="E161" s="21" t="s">
        <v>453</v>
      </c>
      <c r="F161" s="93">
        <f>SUM(F162)</f>
        <v>15000</v>
      </c>
      <c r="G161" s="144">
        <f>SUM(G162)</f>
        <v>0</v>
      </c>
      <c r="H161" s="144">
        <f>SUM(H162)</f>
        <v>0</v>
      </c>
      <c r="I161" s="17" t="str">
        <f t="shared" si="8"/>
        <v xml:space="preserve">       </v>
      </c>
      <c r="J161" s="114"/>
    </row>
    <row r="162" spans="1:10" s="51" customFormat="1" x14ac:dyDescent="0.2">
      <c r="A162" s="15"/>
      <c r="B162" s="15"/>
      <c r="C162" s="15"/>
      <c r="D162" s="15"/>
      <c r="E162" s="60" t="s">
        <v>320</v>
      </c>
      <c r="F162" s="93">
        <v>15000</v>
      </c>
      <c r="G162" s="144"/>
      <c r="H162" s="144"/>
      <c r="I162" s="17" t="str">
        <f t="shared" si="8"/>
        <v xml:space="preserve">       </v>
      </c>
      <c r="J162" s="114"/>
    </row>
    <row r="163" spans="1:10" s="51" customFormat="1" x14ac:dyDescent="0.2">
      <c r="A163" s="12"/>
      <c r="B163" s="12"/>
      <c r="C163" s="12"/>
      <c r="D163" s="12"/>
      <c r="E163" s="21" t="s">
        <v>360</v>
      </c>
      <c r="F163" s="93">
        <f>SUM(F164)</f>
        <v>10000</v>
      </c>
      <c r="G163" s="144">
        <f>SUM(G164)</f>
        <v>12000</v>
      </c>
      <c r="H163" s="144">
        <f>SUM(H164)</f>
        <v>11868.17</v>
      </c>
      <c r="I163" s="17">
        <f t="shared" si="8"/>
        <v>0.98901416666666664</v>
      </c>
      <c r="J163" s="114"/>
    </row>
    <row r="164" spans="1:10" s="51" customFormat="1" x14ac:dyDescent="0.2">
      <c r="A164" s="15"/>
      <c r="B164" s="15"/>
      <c r="C164" s="15"/>
      <c r="D164" s="15"/>
      <c r="E164" s="60" t="s">
        <v>320</v>
      </c>
      <c r="F164" s="93">
        <v>10000</v>
      </c>
      <c r="G164" s="144">
        <v>12000</v>
      </c>
      <c r="H164" s="144">
        <v>11868.17</v>
      </c>
      <c r="I164" s="17">
        <f t="shared" si="8"/>
        <v>0.98901416666666664</v>
      </c>
      <c r="J164" s="114"/>
    </row>
    <row r="165" spans="1:10" s="51" customFormat="1" x14ac:dyDescent="0.2">
      <c r="A165" s="15"/>
      <c r="B165" s="15"/>
      <c r="C165" s="15"/>
      <c r="D165" s="15"/>
      <c r="E165" s="38" t="s">
        <v>454</v>
      </c>
      <c r="F165" s="93">
        <f>SUM(F166)</f>
        <v>6300</v>
      </c>
      <c r="G165" s="144">
        <f>SUM(G166)</f>
        <v>6300</v>
      </c>
      <c r="H165" s="144">
        <f>SUM(H166)</f>
        <v>6204</v>
      </c>
      <c r="I165" s="17">
        <f t="shared" si="8"/>
        <v>0.98476190476190473</v>
      </c>
      <c r="J165" s="114"/>
    </row>
    <row r="166" spans="1:10" s="51" customFormat="1" ht="27" x14ac:dyDescent="0.2">
      <c r="A166" s="15"/>
      <c r="B166" s="15"/>
      <c r="C166" s="15"/>
      <c r="D166" s="15"/>
      <c r="E166" s="21" t="s">
        <v>331</v>
      </c>
      <c r="F166" s="93">
        <v>6300</v>
      </c>
      <c r="G166" s="144">
        <v>6300</v>
      </c>
      <c r="H166" s="144">
        <v>6204</v>
      </c>
      <c r="I166" s="17">
        <f t="shared" si="8"/>
        <v>0.98476190476190473</v>
      </c>
      <c r="J166" s="114"/>
    </row>
    <row r="167" spans="1:10" s="51" customFormat="1" x14ac:dyDescent="0.2">
      <c r="A167" s="15"/>
      <c r="B167" s="15"/>
      <c r="C167" s="15"/>
      <c r="D167" s="15"/>
      <c r="E167" s="38" t="s">
        <v>359</v>
      </c>
      <c r="F167" s="93">
        <f>SUM(F168)</f>
        <v>15000</v>
      </c>
      <c r="G167" s="144">
        <f>SUM(G168)</f>
        <v>15000</v>
      </c>
      <c r="H167" s="144">
        <f>SUM(H168)</f>
        <v>14917.38</v>
      </c>
      <c r="I167" s="17">
        <f t="shared" si="8"/>
        <v>0.99449199999999993</v>
      </c>
      <c r="J167" s="114"/>
    </row>
    <row r="168" spans="1:10" s="51" customFormat="1" x14ac:dyDescent="0.2">
      <c r="A168" s="15"/>
      <c r="B168" s="15"/>
      <c r="C168" s="15"/>
      <c r="D168" s="15"/>
      <c r="E168" s="60" t="s">
        <v>320</v>
      </c>
      <c r="F168" s="93">
        <v>15000</v>
      </c>
      <c r="G168" s="144">
        <v>15000</v>
      </c>
      <c r="H168" s="144">
        <v>14917.38</v>
      </c>
      <c r="I168" s="17">
        <f t="shared" si="8"/>
        <v>0.99449199999999993</v>
      </c>
      <c r="J168" s="114"/>
    </row>
    <row r="169" spans="1:10" s="51" customFormat="1" x14ac:dyDescent="0.2">
      <c r="A169" s="15"/>
      <c r="B169" s="15"/>
      <c r="C169" s="15"/>
      <c r="D169" s="15"/>
      <c r="E169" s="20" t="s">
        <v>378</v>
      </c>
      <c r="F169" s="92">
        <f>SUM(F170)+F172</f>
        <v>12500</v>
      </c>
      <c r="G169" s="142">
        <f>SUM(G170)+G172</f>
        <v>12500</v>
      </c>
      <c r="H169" s="142">
        <f>SUM(H170)+H172</f>
        <v>11904</v>
      </c>
      <c r="I169" s="16">
        <f t="shared" si="8"/>
        <v>0.95232000000000006</v>
      </c>
      <c r="J169" s="114"/>
    </row>
    <row r="170" spans="1:10" s="51" customFormat="1" x14ac:dyDescent="0.2">
      <c r="A170" s="15"/>
      <c r="B170" s="15"/>
      <c r="C170" s="15"/>
      <c r="D170" s="15"/>
      <c r="E170" s="38" t="s">
        <v>504</v>
      </c>
      <c r="F170" s="93">
        <f t="shared" ref="F170:H172" si="10">SUM(F171)</f>
        <v>1500</v>
      </c>
      <c r="G170" s="144">
        <f t="shared" si="10"/>
        <v>1500</v>
      </c>
      <c r="H170" s="144">
        <f t="shared" si="10"/>
        <v>1404</v>
      </c>
      <c r="I170" s="17">
        <f t="shared" si="8"/>
        <v>0.93600000000000005</v>
      </c>
      <c r="J170" s="114"/>
    </row>
    <row r="171" spans="1:10" s="51" customFormat="1" ht="33" customHeight="1" x14ac:dyDescent="0.2">
      <c r="A171" s="15"/>
      <c r="B171" s="15"/>
      <c r="C171" s="15"/>
      <c r="D171" s="15"/>
      <c r="E171" s="21" t="s">
        <v>331</v>
      </c>
      <c r="F171" s="93">
        <v>1500</v>
      </c>
      <c r="G171" s="144">
        <v>1500</v>
      </c>
      <c r="H171" s="144">
        <v>1404</v>
      </c>
      <c r="I171" s="17">
        <f t="shared" si="8"/>
        <v>0.93600000000000005</v>
      </c>
      <c r="J171" s="114"/>
    </row>
    <row r="172" spans="1:10" s="51" customFormat="1" x14ac:dyDescent="0.2">
      <c r="A172" s="15"/>
      <c r="B172" s="15"/>
      <c r="C172" s="15"/>
      <c r="D172" s="15"/>
      <c r="E172" s="38" t="s">
        <v>505</v>
      </c>
      <c r="F172" s="93">
        <f t="shared" si="10"/>
        <v>11000</v>
      </c>
      <c r="G172" s="144">
        <f t="shared" si="10"/>
        <v>11000</v>
      </c>
      <c r="H172" s="144">
        <f t="shared" si="10"/>
        <v>10500</v>
      </c>
      <c r="I172" s="17">
        <f t="shared" si="8"/>
        <v>0.95454545454545459</v>
      </c>
      <c r="J172" s="114"/>
    </row>
    <row r="173" spans="1:10" s="51" customFormat="1" ht="34.5" customHeight="1" x14ac:dyDescent="0.2">
      <c r="A173" s="15"/>
      <c r="B173" s="15"/>
      <c r="C173" s="15"/>
      <c r="D173" s="15"/>
      <c r="E173" s="21" t="s">
        <v>331</v>
      </c>
      <c r="F173" s="93">
        <v>11000</v>
      </c>
      <c r="G173" s="144">
        <v>11000</v>
      </c>
      <c r="H173" s="144">
        <v>10500</v>
      </c>
      <c r="I173" s="17">
        <f t="shared" si="8"/>
        <v>0.95454545454545459</v>
      </c>
      <c r="J173" s="114"/>
    </row>
    <row r="174" spans="1:10" s="51" customFormat="1" x14ac:dyDescent="0.2">
      <c r="A174" s="12"/>
      <c r="B174" s="12"/>
      <c r="C174" s="12"/>
      <c r="D174" s="12"/>
      <c r="E174" s="20" t="s">
        <v>379</v>
      </c>
      <c r="F174" s="92">
        <f>SUM(F175)</f>
        <v>18000</v>
      </c>
      <c r="G174" s="142">
        <f t="shared" ref="F174:H175" si="11">SUM(G175)</f>
        <v>18000</v>
      </c>
      <c r="H174" s="142">
        <f t="shared" si="11"/>
        <v>17695.57</v>
      </c>
      <c r="I174" s="16">
        <f t="shared" si="8"/>
        <v>0.98308722222222222</v>
      </c>
      <c r="J174" s="114"/>
    </row>
    <row r="175" spans="1:10" s="51" customFormat="1" ht="23.25" customHeight="1" x14ac:dyDescent="0.2">
      <c r="A175" s="12"/>
      <c r="B175" s="12"/>
      <c r="C175" s="12"/>
      <c r="D175" s="12"/>
      <c r="E175" s="21" t="s">
        <v>432</v>
      </c>
      <c r="F175" s="93">
        <f t="shared" si="11"/>
        <v>18000</v>
      </c>
      <c r="G175" s="144">
        <f t="shared" si="11"/>
        <v>18000</v>
      </c>
      <c r="H175" s="144">
        <f>SUM(H176)</f>
        <v>17695.57</v>
      </c>
      <c r="I175" s="17">
        <f t="shared" si="8"/>
        <v>0.98308722222222222</v>
      </c>
      <c r="J175" s="114"/>
    </row>
    <row r="176" spans="1:10" s="51" customFormat="1" x14ac:dyDescent="0.2">
      <c r="A176" s="15"/>
      <c r="B176" s="15"/>
      <c r="C176" s="15"/>
      <c r="D176" s="15"/>
      <c r="E176" s="60" t="s">
        <v>320</v>
      </c>
      <c r="F176" s="93">
        <v>18000</v>
      </c>
      <c r="G176" s="144">
        <v>18000</v>
      </c>
      <c r="H176" s="144">
        <v>17695.57</v>
      </c>
      <c r="I176" s="17">
        <f t="shared" si="8"/>
        <v>0.98308722222222222</v>
      </c>
      <c r="J176" s="114"/>
    </row>
    <row r="177" spans="1:10" s="51" customFormat="1" x14ac:dyDescent="0.2">
      <c r="A177" s="12"/>
      <c r="B177" s="12"/>
      <c r="C177" s="12"/>
      <c r="D177" s="12"/>
      <c r="E177" s="20" t="s">
        <v>361</v>
      </c>
      <c r="F177" s="92">
        <f>SUM(F178,F181,F183,)+F185+F187</f>
        <v>63500</v>
      </c>
      <c r="G177" s="142">
        <f>SUM(G178,G181,G183,)+G185+G187</f>
        <v>56500</v>
      </c>
      <c r="H177" s="142">
        <f>SUM(H178,H181,H183,)+H185+H187</f>
        <v>55841.47</v>
      </c>
      <c r="I177" s="16">
        <f t="shared" si="8"/>
        <v>0.98834460176991157</v>
      </c>
      <c r="J177" s="114"/>
    </row>
    <row r="178" spans="1:10" s="51" customFormat="1" x14ac:dyDescent="0.2">
      <c r="A178" s="12"/>
      <c r="B178" s="12"/>
      <c r="C178" s="12"/>
      <c r="D178" s="12"/>
      <c r="E178" s="21" t="s">
        <v>362</v>
      </c>
      <c r="F178" s="93">
        <f>SUM(F179:F180)</f>
        <v>16000</v>
      </c>
      <c r="G178" s="144">
        <f>SUM(G179:G180)</f>
        <v>22000</v>
      </c>
      <c r="H178" s="144">
        <f>SUM(H179:H180)</f>
        <v>21765.22</v>
      </c>
      <c r="I178" s="17">
        <f t="shared" si="8"/>
        <v>0.98932818181818183</v>
      </c>
      <c r="J178" s="114"/>
    </row>
    <row r="179" spans="1:10" s="51" customFormat="1" ht="21" customHeight="1" x14ac:dyDescent="0.2">
      <c r="A179" s="15"/>
      <c r="B179" s="15"/>
      <c r="C179" s="15"/>
      <c r="D179" s="15"/>
      <c r="E179" s="60" t="s">
        <v>320</v>
      </c>
      <c r="F179" s="93">
        <v>11000</v>
      </c>
      <c r="G179" s="144">
        <v>17000</v>
      </c>
      <c r="H179" s="144">
        <v>16815.22</v>
      </c>
      <c r="I179" s="17">
        <f t="shared" si="8"/>
        <v>0.98913058823529421</v>
      </c>
      <c r="J179" s="114"/>
    </row>
    <row r="180" spans="1:10" s="51" customFormat="1" ht="33" customHeight="1" x14ac:dyDescent="0.2">
      <c r="A180" s="15"/>
      <c r="B180" s="15"/>
      <c r="C180" s="15"/>
      <c r="D180" s="15"/>
      <c r="E180" s="21" t="s">
        <v>331</v>
      </c>
      <c r="F180" s="93">
        <v>5000</v>
      </c>
      <c r="G180" s="144">
        <v>5000</v>
      </c>
      <c r="H180" s="144">
        <v>4950</v>
      </c>
      <c r="I180" s="17">
        <f t="shared" si="8"/>
        <v>0.99</v>
      </c>
      <c r="J180" s="114"/>
    </row>
    <row r="181" spans="1:10" s="51" customFormat="1" x14ac:dyDescent="0.2">
      <c r="A181" s="15"/>
      <c r="B181" s="15"/>
      <c r="C181" s="15"/>
      <c r="D181" s="15"/>
      <c r="E181" s="21" t="s">
        <v>363</v>
      </c>
      <c r="F181" s="93">
        <f>SUM(F182:F182)</f>
        <v>15000</v>
      </c>
      <c r="G181" s="144">
        <f>SUM(G182:G182)</f>
        <v>15000</v>
      </c>
      <c r="H181" s="144">
        <f>SUM(H182:H182)</f>
        <v>14862.75</v>
      </c>
      <c r="I181" s="17">
        <f t="shared" si="8"/>
        <v>0.99085000000000001</v>
      </c>
      <c r="J181" s="114"/>
    </row>
    <row r="182" spans="1:10" s="51" customFormat="1" x14ac:dyDescent="0.2">
      <c r="A182" s="15"/>
      <c r="B182" s="15"/>
      <c r="C182" s="15"/>
      <c r="D182" s="15"/>
      <c r="E182" s="60" t="s">
        <v>320</v>
      </c>
      <c r="F182" s="93">
        <v>15000</v>
      </c>
      <c r="G182" s="144">
        <v>15000</v>
      </c>
      <c r="H182" s="144">
        <v>14862.75</v>
      </c>
      <c r="I182" s="17">
        <f t="shared" si="8"/>
        <v>0.99085000000000001</v>
      </c>
      <c r="J182" s="114"/>
    </row>
    <row r="183" spans="1:10" s="51" customFormat="1" x14ac:dyDescent="0.2">
      <c r="A183" s="15"/>
      <c r="B183" s="15"/>
      <c r="C183" s="15"/>
      <c r="D183" s="15"/>
      <c r="E183" s="38" t="s">
        <v>455</v>
      </c>
      <c r="F183" s="93">
        <f>SUM(F184)</f>
        <v>18300</v>
      </c>
      <c r="G183" s="144">
        <f>SUM(G184)</f>
        <v>18300</v>
      </c>
      <c r="H183" s="144">
        <f>SUM(H184)</f>
        <v>18109.5</v>
      </c>
      <c r="I183" s="17">
        <f t="shared" si="8"/>
        <v>0.98959016393442623</v>
      </c>
      <c r="J183" s="114"/>
    </row>
    <row r="184" spans="1:10" s="51" customFormat="1" x14ac:dyDescent="0.2">
      <c r="A184" s="15"/>
      <c r="B184" s="15"/>
      <c r="C184" s="15"/>
      <c r="D184" s="15"/>
      <c r="E184" s="60" t="s">
        <v>320</v>
      </c>
      <c r="F184" s="93">
        <v>18300</v>
      </c>
      <c r="G184" s="144">
        <v>18300</v>
      </c>
      <c r="H184" s="144">
        <v>18109.5</v>
      </c>
      <c r="I184" s="17">
        <f t="shared" si="8"/>
        <v>0.98959016393442623</v>
      </c>
      <c r="J184" s="114"/>
    </row>
    <row r="185" spans="1:10" s="51" customFormat="1" x14ac:dyDescent="0.2">
      <c r="A185" s="15"/>
      <c r="B185" s="15"/>
      <c r="C185" s="15"/>
      <c r="D185" s="15"/>
      <c r="E185" s="46" t="s">
        <v>506</v>
      </c>
      <c r="F185" s="93">
        <f>SUM(F186:F186)</f>
        <v>1200</v>
      </c>
      <c r="G185" s="144">
        <f>SUM(G186:G186)</f>
        <v>1200</v>
      </c>
      <c r="H185" s="144">
        <f>SUM(H186:H186)</f>
        <v>1104</v>
      </c>
      <c r="I185" s="17">
        <f t="shared" si="8"/>
        <v>0.92</v>
      </c>
      <c r="J185" s="114"/>
    </row>
    <row r="186" spans="1:10" s="51" customFormat="1" ht="35.25" customHeight="1" x14ac:dyDescent="0.2">
      <c r="A186" s="15"/>
      <c r="B186" s="15"/>
      <c r="C186" s="15"/>
      <c r="D186" s="15"/>
      <c r="E186" s="21" t="s">
        <v>331</v>
      </c>
      <c r="F186" s="93">
        <v>1200</v>
      </c>
      <c r="G186" s="144">
        <v>1200</v>
      </c>
      <c r="H186" s="144">
        <v>1104</v>
      </c>
      <c r="I186" s="17">
        <f t="shared" si="8"/>
        <v>0.92</v>
      </c>
      <c r="J186" s="114"/>
    </row>
    <row r="187" spans="1:10" s="51" customFormat="1" x14ac:dyDescent="0.2">
      <c r="A187" s="15"/>
      <c r="B187" s="15"/>
      <c r="C187" s="15"/>
      <c r="D187" s="15"/>
      <c r="E187" s="46" t="s">
        <v>507</v>
      </c>
      <c r="F187" s="93">
        <f>SUM(F188:F188)</f>
        <v>13000</v>
      </c>
      <c r="G187" s="144">
        <f>SUM(G188:G188)</f>
        <v>0</v>
      </c>
      <c r="H187" s="144">
        <f>SUM(H188:H188)</f>
        <v>0</v>
      </c>
      <c r="I187" s="17" t="str">
        <f t="shared" si="8"/>
        <v xml:space="preserve">       </v>
      </c>
      <c r="J187" s="114"/>
    </row>
    <row r="188" spans="1:10" s="51" customFormat="1" x14ac:dyDescent="0.2">
      <c r="A188" s="15"/>
      <c r="B188" s="15"/>
      <c r="C188" s="15"/>
      <c r="D188" s="15"/>
      <c r="E188" s="60" t="s">
        <v>320</v>
      </c>
      <c r="F188" s="93">
        <v>13000</v>
      </c>
      <c r="G188" s="144"/>
      <c r="H188" s="144"/>
      <c r="I188" s="17" t="str">
        <f t="shared" si="8"/>
        <v xml:space="preserve">       </v>
      </c>
      <c r="J188" s="114"/>
    </row>
    <row r="189" spans="1:10" s="51" customFormat="1" x14ac:dyDescent="0.2">
      <c r="A189" s="15"/>
      <c r="B189" s="15"/>
      <c r="C189" s="15"/>
      <c r="D189" s="15"/>
      <c r="E189" s="20" t="s">
        <v>366</v>
      </c>
      <c r="F189" s="92">
        <f>SUM(F190,F192,F194)+F197+F199+F201</f>
        <v>30500</v>
      </c>
      <c r="G189" s="142">
        <f>SUM(G190,G192,G194)+G197+G199+G201</f>
        <v>43500</v>
      </c>
      <c r="H189" s="142">
        <f>SUM(H190,H192,H194)+H197+H199+H201</f>
        <v>42634.44</v>
      </c>
      <c r="I189" s="16">
        <f t="shared" si="8"/>
        <v>0.98010206896551733</v>
      </c>
      <c r="J189" s="114"/>
    </row>
    <row r="190" spans="1:10" s="51" customFormat="1" x14ac:dyDescent="0.2">
      <c r="A190" s="15"/>
      <c r="B190" s="15"/>
      <c r="C190" s="15"/>
      <c r="D190" s="15"/>
      <c r="E190" s="46" t="s">
        <v>508</v>
      </c>
      <c r="F190" s="93">
        <f>SUM(F191)</f>
        <v>3500</v>
      </c>
      <c r="G190" s="144">
        <f>SUM(G191)</f>
        <v>3500</v>
      </c>
      <c r="H190" s="144">
        <f>SUM(H191)</f>
        <v>3300</v>
      </c>
      <c r="I190" s="17">
        <f t="shared" si="8"/>
        <v>0.94285714285714284</v>
      </c>
      <c r="J190" s="114"/>
    </row>
    <row r="191" spans="1:10" s="51" customFormat="1" ht="33.75" customHeight="1" x14ac:dyDescent="0.2">
      <c r="A191" s="15"/>
      <c r="B191" s="15"/>
      <c r="C191" s="15"/>
      <c r="D191" s="15"/>
      <c r="E191" s="21" t="s">
        <v>331</v>
      </c>
      <c r="F191" s="93">
        <v>3500</v>
      </c>
      <c r="G191" s="144">
        <v>3500</v>
      </c>
      <c r="H191" s="144">
        <v>3300</v>
      </c>
      <c r="I191" s="17">
        <f t="shared" si="8"/>
        <v>0.94285714285714284</v>
      </c>
      <c r="J191" s="114"/>
    </row>
    <row r="192" spans="1:10" s="51" customFormat="1" x14ac:dyDescent="0.2">
      <c r="A192" s="15"/>
      <c r="B192" s="15"/>
      <c r="C192" s="15"/>
      <c r="D192" s="15"/>
      <c r="E192" s="38" t="s">
        <v>458</v>
      </c>
      <c r="F192" s="93">
        <f>SUM(F193)</f>
        <v>7500</v>
      </c>
      <c r="G192" s="144">
        <f>SUM(G193)</f>
        <v>20500</v>
      </c>
      <c r="H192" s="144">
        <f>SUM(H193)</f>
        <v>20447.37</v>
      </c>
      <c r="I192" s="17">
        <f t="shared" si="8"/>
        <v>0.99743268292682918</v>
      </c>
      <c r="J192" s="114"/>
    </row>
    <row r="193" spans="1:10" s="51" customFormat="1" x14ac:dyDescent="0.2">
      <c r="A193" s="15"/>
      <c r="B193" s="15"/>
      <c r="C193" s="15"/>
      <c r="D193" s="15"/>
      <c r="E193" s="60" t="s">
        <v>320</v>
      </c>
      <c r="F193" s="93">
        <v>7500</v>
      </c>
      <c r="G193" s="144">
        <v>20500</v>
      </c>
      <c r="H193" s="144">
        <v>20447.37</v>
      </c>
      <c r="I193" s="17">
        <f t="shared" si="8"/>
        <v>0.99743268292682918</v>
      </c>
      <c r="J193" s="114"/>
    </row>
    <row r="194" spans="1:10" s="51" customFormat="1" x14ac:dyDescent="0.2">
      <c r="A194" s="15"/>
      <c r="B194" s="15"/>
      <c r="C194" s="15"/>
      <c r="D194" s="15"/>
      <c r="E194" s="21" t="s">
        <v>433</v>
      </c>
      <c r="F194" s="93">
        <f>SUM(F195:F196)</f>
        <v>11000</v>
      </c>
      <c r="G194" s="144">
        <f>SUM(G195:G196)</f>
        <v>11000</v>
      </c>
      <c r="H194" s="144">
        <f>SUM(H195:H196)</f>
        <v>10926.27</v>
      </c>
      <c r="I194" s="17">
        <f t="shared" si="8"/>
        <v>0.99329727272727275</v>
      </c>
      <c r="J194" s="114"/>
    </row>
    <row r="195" spans="1:10" s="51" customFormat="1" x14ac:dyDescent="0.2">
      <c r="A195" s="15"/>
      <c r="B195" s="15"/>
      <c r="C195" s="15"/>
      <c r="D195" s="15"/>
      <c r="E195" s="60" t="s">
        <v>320</v>
      </c>
      <c r="F195" s="93">
        <v>7500</v>
      </c>
      <c r="G195" s="144">
        <v>7500</v>
      </c>
      <c r="H195" s="144">
        <v>7476.27</v>
      </c>
      <c r="I195" s="17">
        <f t="shared" si="8"/>
        <v>0.99683600000000006</v>
      </c>
      <c r="J195" s="114"/>
    </row>
    <row r="196" spans="1:10" s="51" customFormat="1" ht="36" customHeight="1" x14ac:dyDescent="0.2">
      <c r="A196" s="15"/>
      <c r="B196" s="15"/>
      <c r="C196" s="15"/>
      <c r="D196" s="15"/>
      <c r="E196" s="21" t="s">
        <v>331</v>
      </c>
      <c r="F196" s="93">
        <v>3500</v>
      </c>
      <c r="G196" s="144">
        <v>3500</v>
      </c>
      <c r="H196" s="144">
        <v>3450</v>
      </c>
      <c r="I196" s="17">
        <f t="shared" si="8"/>
        <v>0.98571428571428577</v>
      </c>
      <c r="J196" s="114"/>
    </row>
    <row r="197" spans="1:10" s="51" customFormat="1" x14ac:dyDescent="0.2">
      <c r="A197" s="15"/>
      <c r="B197" s="15"/>
      <c r="C197" s="15"/>
      <c r="D197" s="15"/>
      <c r="E197" s="46" t="s">
        <v>509</v>
      </c>
      <c r="F197" s="93">
        <f>SUM(F198)</f>
        <v>3500</v>
      </c>
      <c r="G197" s="144">
        <f>SUM(G198)</f>
        <v>3500</v>
      </c>
      <c r="H197" s="144">
        <f>SUM(H198)</f>
        <v>3350</v>
      </c>
      <c r="I197" s="17">
        <f t="shared" si="8"/>
        <v>0.95714285714285718</v>
      </c>
      <c r="J197" s="114"/>
    </row>
    <row r="198" spans="1:10" s="51" customFormat="1" ht="36" customHeight="1" x14ac:dyDescent="0.2">
      <c r="A198" s="15"/>
      <c r="B198" s="15"/>
      <c r="C198" s="15"/>
      <c r="D198" s="15"/>
      <c r="E198" s="21" t="s">
        <v>331</v>
      </c>
      <c r="F198" s="93">
        <v>3500</v>
      </c>
      <c r="G198" s="144">
        <v>3500</v>
      </c>
      <c r="H198" s="144">
        <v>3350</v>
      </c>
      <c r="I198" s="17">
        <f t="shared" si="8"/>
        <v>0.95714285714285718</v>
      </c>
      <c r="J198" s="114"/>
    </row>
    <row r="199" spans="1:10" s="51" customFormat="1" x14ac:dyDescent="0.2">
      <c r="A199" s="15"/>
      <c r="B199" s="15"/>
      <c r="C199" s="15"/>
      <c r="D199" s="15"/>
      <c r="E199" s="46" t="s">
        <v>510</v>
      </c>
      <c r="F199" s="93">
        <f>SUM(F200)</f>
        <v>1500</v>
      </c>
      <c r="G199" s="144">
        <f>SUM(G200)</f>
        <v>1500</v>
      </c>
      <c r="H199" s="144">
        <f>SUM(H200)</f>
        <v>1210</v>
      </c>
      <c r="I199" s="17">
        <f t="shared" si="8"/>
        <v>0.80666666666666664</v>
      </c>
      <c r="J199" s="114"/>
    </row>
    <row r="200" spans="1:10" s="51" customFormat="1" ht="27" x14ac:dyDescent="0.2">
      <c r="A200" s="15"/>
      <c r="B200" s="15"/>
      <c r="C200" s="15"/>
      <c r="D200" s="15"/>
      <c r="E200" s="21" t="s">
        <v>331</v>
      </c>
      <c r="F200" s="93">
        <v>1500</v>
      </c>
      <c r="G200" s="144">
        <v>1500</v>
      </c>
      <c r="H200" s="144">
        <v>1210</v>
      </c>
      <c r="I200" s="17">
        <f t="shared" si="8"/>
        <v>0.80666666666666664</v>
      </c>
      <c r="J200" s="114"/>
    </row>
    <row r="201" spans="1:10" s="51" customFormat="1" x14ac:dyDescent="0.2">
      <c r="A201" s="15"/>
      <c r="B201" s="15"/>
      <c r="C201" s="15"/>
      <c r="D201" s="15"/>
      <c r="E201" s="46" t="s">
        <v>511</v>
      </c>
      <c r="F201" s="93">
        <f>SUM(F202)</f>
        <v>3500</v>
      </c>
      <c r="G201" s="144">
        <f>SUM(G202)</f>
        <v>3500</v>
      </c>
      <c r="H201" s="144">
        <f>SUM(H202)</f>
        <v>3400.8</v>
      </c>
      <c r="I201" s="17">
        <f t="shared" si="8"/>
        <v>0.97165714285714289</v>
      </c>
      <c r="J201" s="114"/>
    </row>
    <row r="202" spans="1:10" s="51" customFormat="1" ht="30" customHeight="1" x14ac:dyDescent="0.2">
      <c r="A202" s="15"/>
      <c r="B202" s="15"/>
      <c r="C202" s="15"/>
      <c r="D202" s="15"/>
      <c r="E202" s="21" t="s">
        <v>331</v>
      </c>
      <c r="F202" s="93">
        <v>3500</v>
      </c>
      <c r="G202" s="144">
        <v>3500</v>
      </c>
      <c r="H202" s="144">
        <v>3400.8</v>
      </c>
      <c r="I202" s="17">
        <f t="shared" ref="I202:I265" si="12">IF(H202=0,"       ",H202/G202)</f>
        <v>0.97165714285714289</v>
      </c>
      <c r="J202" s="114"/>
    </row>
    <row r="203" spans="1:10" s="51" customFormat="1" x14ac:dyDescent="0.2">
      <c r="A203" s="15"/>
      <c r="B203" s="15"/>
      <c r="C203" s="15"/>
      <c r="D203" s="15"/>
      <c r="E203" s="20" t="s">
        <v>382</v>
      </c>
      <c r="F203" s="92">
        <f t="shared" ref="F203:H204" si="13">SUM(F204)</f>
        <v>4000</v>
      </c>
      <c r="G203" s="142">
        <f t="shared" si="13"/>
        <v>4000</v>
      </c>
      <c r="H203" s="142">
        <f t="shared" si="13"/>
        <v>3950</v>
      </c>
      <c r="I203" s="16">
        <f t="shared" si="12"/>
        <v>0.98750000000000004</v>
      </c>
      <c r="J203" s="114"/>
    </row>
    <row r="204" spans="1:10" s="51" customFormat="1" x14ac:dyDescent="0.2">
      <c r="A204" s="15"/>
      <c r="B204" s="15"/>
      <c r="C204" s="15"/>
      <c r="D204" s="15"/>
      <c r="E204" s="21" t="s">
        <v>515</v>
      </c>
      <c r="F204" s="93">
        <f t="shared" si="13"/>
        <v>4000</v>
      </c>
      <c r="G204" s="144">
        <f t="shared" si="13"/>
        <v>4000</v>
      </c>
      <c r="H204" s="144">
        <f t="shared" si="13"/>
        <v>3950</v>
      </c>
      <c r="I204" s="17">
        <f t="shared" si="12"/>
        <v>0.98750000000000004</v>
      </c>
      <c r="J204" s="114"/>
    </row>
    <row r="205" spans="1:10" s="51" customFormat="1" ht="36.75" customHeight="1" x14ac:dyDescent="0.2">
      <c r="A205" s="15"/>
      <c r="B205" s="15"/>
      <c r="C205" s="15"/>
      <c r="D205" s="15"/>
      <c r="E205" s="21" t="s">
        <v>331</v>
      </c>
      <c r="F205" s="93">
        <v>4000</v>
      </c>
      <c r="G205" s="144">
        <v>4000</v>
      </c>
      <c r="H205" s="144">
        <v>3950</v>
      </c>
      <c r="I205" s="17">
        <f t="shared" si="12"/>
        <v>0.98750000000000004</v>
      </c>
      <c r="J205" s="114"/>
    </row>
    <row r="206" spans="1:10" s="51" customFormat="1" x14ac:dyDescent="0.2">
      <c r="A206" s="15"/>
      <c r="B206" s="15"/>
      <c r="C206" s="15"/>
      <c r="D206" s="15"/>
      <c r="E206" s="20" t="s">
        <v>367</v>
      </c>
      <c r="F206" s="92">
        <f>SUM(F207,F209)</f>
        <v>14700</v>
      </c>
      <c r="G206" s="142">
        <f>SUM(G207,G209)</f>
        <v>14700</v>
      </c>
      <c r="H206" s="142">
        <f>SUM(H207,H209)</f>
        <v>13974.7</v>
      </c>
      <c r="I206" s="16">
        <f t="shared" si="12"/>
        <v>0.95065986394557833</v>
      </c>
      <c r="J206" s="114"/>
    </row>
    <row r="207" spans="1:10" s="51" customFormat="1" x14ac:dyDescent="0.2">
      <c r="A207" s="15"/>
      <c r="B207" s="15"/>
      <c r="C207" s="15"/>
      <c r="D207" s="15"/>
      <c r="E207" s="21" t="s">
        <v>434</v>
      </c>
      <c r="F207" s="93">
        <f>SUM(F208)</f>
        <v>10000</v>
      </c>
      <c r="G207" s="144">
        <f>SUM(G208)</f>
        <v>10000</v>
      </c>
      <c r="H207" s="144">
        <f>SUM(H208)</f>
        <v>9474.7000000000007</v>
      </c>
      <c r="I207" s="17">
        <f t="shared" si="12"/>
        <v>0.94747000000000003</v>
      </c>
      <c r="J207" s="114"/>
    </row>
    <row r="208" spans="1:10" s="51" customFormat="1" x14ac:dyDescent="0.2">
      <c r="A208" s="15"/>
      <c r="B208" s="15"/>
      <c r="C208" s="15"/>
      <c r="D208" s="15"/>
      <c r="E208" s="60" t="s">
        <v>320</v>
      </c>
      <c r="F208" s="93">
        <v>10000</v>
      </c>
      <c r="G208" s="144">
        <v>10000</v>
      </c>
      <c r="H208" s="144">
        <v>9474.7000000000007</v>
      </c>
      <c r="I208" s="17">
        <f t="shared" si="12"/>
        <v>0.94747000000000003</v>
      </c>
      <c r="J208" s="114"/>
    </row>
    <row r="209" spans="1:10" s="51" customFormat="1" x14ac:dyDescent="0.2">
      <c r="A209" s="15"/>
      <c r="B209" s="15"/>
      <c r="C209" s="15"/>
      <c r="D209" s="15"/>
      <c r="E209" s="38" t="s">
        <v>459</v>
      </c>
      <c r="F209" s="93">
        <f>SUM(F210)</f>
        <v>4700</v>
      </c>
      <c r="G209" s="144">
        <f>SUM(G210)</f>
        <v>4700</v>
      </c>
      <c r="H209" s="144">
        <f>SUM(H210)</f>
        <v>4500</v>
      </c>
      <c r="I209" s="17">
        <f t="shared" si="12"/>
        <v>0.95744680851063835</v>
      </c>
      <c r="J209" s="114"/>
    </row>
    <row r="210" spans="1:10" s="51" customFormat="1" ht="35.25" customHeight="1" x14ac:dyDescent="0.2">
      <c r="A210" s="15"/>
      <c r="B210" s="15"/>
      <c r="C210" s="15"/>
      <c r="D210" s="15"/>
      <c r="E210" s="21" t="s">
        <v>331</v>
      </c>
      <c r="F210" s="93">
        <v>4700</v>
      </c>
      <c r="G210" s="144">
        <v>4700</v>
      </c>
      <c r="H210" s="144">
        <v>4500</v>
      </c>
      <c r="I210" s="17">
        <f t="shared" si="12"/>
        <v>0.95744680851063835</v>
      </c>
      <c r="J210" s="114"/>
    </row>
    <row r="211" spans="1:10" s="51" customFormat="1" x14ac:dyDescent="0.2">
      <c r="A211" s="15"/>
      <c r="B211" s="15"/>
      <c r="C211" s="15"/>
      <c r="D211" s="15"/>
      <c r="E211" s="20" t="s">
        <v>364</v>
      </c>
      <c r="F211" s="92">
        <f>SUM(F212,F214)</f>
        <v>19000</v>
      </c>
      <c r="G211" s="142">
        <f>SUM(G212,G214)</f>
        <v>4000</v>
      </c>
      <c r="H211" s="142">
        <f>SUM(H212,H214)</f>
        <v>3500</v>
      </c>
      <c r="I211" s="16">
        <f t="shared" si="12"/>
        <v>0.875</v>
      </c>
      <c r="J211" s="114"/>
    </row>
    <row r="212" spans="1:10" s="51" customFormat="1" x14ac:dyDescent="0.2">
      <c r="A212" s="15"/>
      <c r="B212" s="15"/>
      <c r="C212" s="15"/>
      <c r="D212" s="15"/>
      <c r="E212" s="21" t="s">
        <v>365</v>
      </c>
      <c r="F212" s="93">
        <f t="shared" ref="F212:H214" si="14">SUM(F213)</f>
        <v>15000</v>
      </c>
      <c r="G212" s="144">
        <f t="shared" si="14"/>
        <v>0</v>
      </c>
      <c r="H212" s="144">
        <f t="shared" si="14"/>
        <v>0</v>
      </c>
      <c r="I212" s="17" t="str">
        <f t="shared" si="12"/>
        <v xml:space="preserve">       </v>
      </c>
      <c r="J212" s="114"/>
    </row>
    <row r="213" spans="1:10" s="51" customFormat="1" ht="21.75" customHeight="1" x14ac:dyDescent="0.2">
      <c r="A213" s="15"/>
      <c r="B213" s="15"/>
      <c r="C213" s="15"/>
      <c r="D213" s="15"/>
      <c r="E213" s="60" t="s">
        <v>320</v>
      </c>
      <c r="F213" s="93">
        <v>15000</v>
      </c>
      <c r="G213" s="144"/>
      <c r="H213" s="144"/>
      <c r="I213" s="17" t="str">
        <f t="shared" si="12"/>
        <v xml:space="preserve">       </v>
      </c>
      <c r="J213" s="114"/>
    </row>
    <row r="214" spans="1:10" s="51" customFormat="1" ht="18.75" customHeight="1" x14ac:dyDescent="0.2">
      <c r="A214" s="15"/>
      <c r="B214" s="15"/>
      <c r="C214" s="15"/>
      <c r="D214" s="15"/>
      <c r="E214" s="60" t="s">
        <v>512</v>
      </c>
      <c r="F214" s="93">
        <f t="shared" si="14"/>
        <v>4000</v>
      </c>
      <c r="G214" s="144">
        <f t="shared" si="14"/>
        <v>4000</v>
      </c>
      <c r="H214" s="144">
        <f t="shared" si="14"/>
        <v>3500</v>
      </c>
      <c r="I214" s="17">
        <f t="shared" si="12"/>
        <v>0.875</v>
      </c>
      <c r="J214" s="114"/>
    </row>
    <row r="215" spans="1:10" s="51" customFormat="1" ht="34.5" customHeight="1" x14ac:dyDescent="0.2">
      <c r="A215" s="15"/>
      <c r="B215" s="15"/>
      <c r="C215" s="15"/>
      <c r="D215" s="15"/>
      <c r="E215" s="21" t="s">
        <v>331</v>
      </c>
      <c r="F215" s="93">
        <v>4000</v>
      </c>
      <c r="G215" s="144">
        <v>4000</v>
      </c>
      <c r="H215" s="144">
        <v>3500</v>
      </c>
      <c r="I215" s="17">
        <f t="shared" si="12"/>
        <v>0.875</v>
      </c>
      <c r="J215" s="114"/>
    </row>
    <row r="216" spans="1:10" s="51" customFormat="1" x14ac:dyDescent="0.2">
      <c r="A216" s="15"/>
      <c r="B216" s="15"/>
      <c r="C216" s="15"/>
      <c r="D216" s="15"/>
      <c r="E216" s="20" t="s">
        <v>368</v>
      </c>
      <c r="F216" s="92">
        <f>SUM(F217,F219)</f>
        <v>21500</v>
      </c>
      <c r="G216" s="142">
        <f>SUM(G217,G219)</f>
        <v>30500</v>
      </c>
      <c r="H216" s="142">
        <f>SUM(H217,H219)</f>
        <v>30102.89</v>
      </c>
      <c r="I216" s="16">
        <f t="shared" si="12"/>
        <v>0.98697999999999997</v>
      </c>
      <c r="J216" s="114"/>
    </row>
    <row r="217" spans="1:10" s="51" customFormat="1" x14ac:dyDescent="0.2">
      <c r="A217" s="15"/>
      <c r="B217" s="15"/>
      <c r="C217" s="15"/>
      <c r="D217" s="15"/>
      <c r="E217" s="21" t="s">
        <v>457</v>
      </c>
      <c r="F217" s="93">
        <f t="shared" ref="F217:H219" si="15">SUM(F218)</f>
        <v>15000</v>
      </c>
      <c r="G217" s="144">
        <f t="shared" si="15"/>
        <v>6500</v>
      </c>
      <c r="H217" s="144">
        <f t="shared" si="15"/>
        <v>6372.89</v>
      </c>
      <c r="I217" s="17">
        <f t="shared" si="12"/>
        <v>0.98044461538461547</v>
      </c>
      <c r="J217" s="114"/>
    </row>
    <row r="218" spans="1:10" s="51" customFormat="1" x14ac:dyDescent="0.2">
      <c r="A218" s="15"/>
      <c r="B218" s="15"/>
      <c r="C218" s="15"/>
      <c r="D218" s="15"/>
      <c r="E218" s="60" t="s">
        <v>320</v>
      </c>
      <c r="F218" s="93">
        <v>15000</v>
      </c>
      <c r="G218" s="144">
        <v>6500</v>
      </c>
      <c r="H218" s="144">
        <v>6372.89</v>
      </c>
      <c r="I218" s="17">
        <f t="shared" si="12"/>
        <v>0.98044461538461547</v>
      </c>
      <c r="J218" s="114"/>
    </row>
    <row r="219" spans="1:10" s="51" customFormat="1" x14ac:dyDescent="0.2">
      <c r="A219" s="15"/>
      <c r="B219" s="15"/>
      <c r="C219" s="15"/>
      <c r="D219" s="15"/>
      <c r="E219" s="21" t="s">
        <v>456</v>
      </c>
      <c r="F219" s="93">
        <f t="shared" si="15"/>
        <v>6500</v>
      </c>
      <c r="G219" s="144">
        <f t="shared" si="15"/>
        <v>24000</v>
      </c>
      <c r="H219" s="144">
        <f t="shared" si="15"/>
        <v>23730</v>
      </c>
      <c r="I219" s="17">
        <f t="shared" si="12"/>
        <v>0.98875000000000002</v>
      </c>
      <c r="J219" s="114"/>
    </row>
    <row r="220" spans="1:10" s="51" customFormat="1" x14ac:dyDescent="0.2">
      <c r="A220" s="15"/>
      <c r="B220" s="15"/>
      <c r="C220" s="15"/>
      <c r="D220" s="15"/>
      <c r="E220" s="60" t="s">
        <v>320</v>
      </c>
      <c r="F220" s="93">
        <v>6500</v>
      </c>
      <c r="G220" s="144">
        <v>24000</v>
      </c>
      <c r="H220" s="144">
        <v>23730</v>
      </c>
      <c r="I220" s="17">
        <f t="shared" si="12"/>
        <v>0.98875000000000002</v>
      </c>
      <c r="J220" s="114"/>
    </row>
    <row r="221" spans="1:10" s="51" customFormat="1" ht="28.5" x14ac:dyDescent="0.2">
      <c r="A221" s="15"/>
      <c r="B221" s="15"/>
      <c r="C221" s="15"/>
      <c r="D221" s="15"/>
      <c r="E221" s="20" t="s">
        <v>369</v>
      </c>
      <c r="F221" s="92">
        <f>SUM(F222:F223)</f>
        <v>10000</v>
      </c>
      <c r="G221" s="142">
        <f>SUM(G222:G223)</f>
        <v>10000</v>
      </c>
      <c r="H221" s="142">
        <f>SUM(H222:H223)</f>
        <v>9458.7099999999991</v>
      </c>
      <c r="I221" s="16">
        <f t="shared" si="12"/>
        <v>0.94587099999999991</v>
      </c>
      <c r="J221" s="114"/>
    </row>
    <row r="222" spans="1:10" s="51" customFormat="1" ht="21.75" customHeight="1" x14ac:dyDescent="0.2">
      <c r="A222" s="15"/>
      <c r="B222" s="15"/>
      <c r="C222" s="15"/>
      <c r="D222" s="15"/>
      <c r="E222" s="60" t="s">
        <v>320</v>
      </c>
      <c r="F222" s="93">
        <v>5000</v>
      </c>
      <c r="G222" s="144">
        <v>5000</v>
      </c>
      <c r="H222" s="144">
        <v>4958.71</v>
      </c>
      <c r="I222" s="17">
        <f t="shared" si="12"/>
        <v>0.99174200000000001</v>
      </c>
      <c r="J222" s="114"/>
    </row>
    <row r="223" spans="1:10" s="51" customFormat="1" ht="30.75" customHeight="1" x14ac:dyDescent="0.2">
      <c r="A223" s="15"/>
      <c r="B223" s="15"/>
      <c r="C223" s="15"/>
      <c r="D223" s="15"/>
      <c r="E223" s="21" t="s">
        <v>331</v>
      </c>
      <c r="F223" s="93">
        <v>5000</v>
      </c>
      <c r="G223" s="144">
        <v>5000</v>
      </c>
      <c r="H223" s="144">
        <v>4500</v>
      </c>
      <c r="I223" s="17">
        <f t="shared" si="12"/>
        <v>0.9</v>
      </c>
      <c r="J223" s="114"/>
    </row>
    <row r="224" spans="1:10" s="51" customFormat="1" ht="28.5" x14ac:dyDescent="0.2">
      <c r="A224" s="12"/>
      <c r="B224" s="12"/>
      <c r="C224" s="12"/>
      <c r="D224" s="12"/>
      <c r="E224" s="20" t="s">
        <v>513</v>
      </c>
      <c r="F224" s="92">
        <f>SUM(F225)</f>
        <v>10000</v>
      </c>
      <c r="G224" s="142">
        <f>SUM(G225)</f>
        <v>10000</v>
      </c>
      <c r="H224" s="142">
        <f>SUM(H225)</f>
        <v>10000</v>
      </c>
      <c r="I224" s="16">
        <f t="shared" si="12"/>
        <v>1</v>
      </c>
      <c r="J224" s="114"/>
    </row>
    <row r="225" spans="1:10" s="51" customFormat="1" ht="34.5" customHeight="1" x14ac:dyDescent="0.2">
      <c r="A225" s="12"/>
      <c r="B225" s="12"/>
      <c r="C225" s="12"/>
      <c r="D225" s="12"/>
      <c r="E225" s="21" t="s">
        <v>331</v>
      </c>
      <c r="F225" s="93">
        <v>10000</v>
      </c>
      <c r="G225" s="144">
        <v>10000</v>
      </c>
      <c r="H225" s="144">
        <v>10000</v>
      </c>
      <c r="I225" s="17">
        <f t="shared" si="12"/>
        <v>1</v>
      </c>
      <c r="J225" s="114"/>
    </row>
    <row r="226" spans="1:10" s="51" customFormat="1" ht="28.5" x14ac:dyDescent="0.2">
      <c r="A226" s="12" t="s">
        <v>345</v>
      </c>
      <c r="B226" s="12" t="s">
        <v>340</v>
      </c>
      <c r="C226" s="12" t="s">
        <v>323</v>
      </c>
      <c r="D226" s="12" t="s">
        <v>514</v>
      </c>
      <c r="E226" s="39" t="s">
        <v>460</v>
      </c>
      <c r="F226" s="92">
        <f>SUM(F227:F227)</f>
        <v>20000</v>
      </c>
      <c r="G226" s="142">
        <f>SUM(G227:G227)</f>
        <v>20000</v>
      </c>
      <c r="H226" s="142">
        <f>SUM(H227:H227)</f>
        <v>18932</v>
      </c>
      <c r="I226" s="16">
        <f t="shared" si="12"/>
        <v>0.9466</v>
      </c>
      <c r="J226" s="114"/>
    </row>
    <row r="227" spans="1:10" s="51" customFormat="1" x14ac:dyDescent="0.2">
      <c r="A227" s="12"/>
      <c r="B227" s="12"/>
      <c r="C227" s="12"/>
      <c r="D227" s="12"/>
      <c r="E227" s="60" t="s">
        <v>322</v>
      </c>
      <c r="F227" s="93">
        <v>20000</v>
      </c>
      <c r="G227" s="144">
        <v>20000</v>
      </c>
      <c r="H227" s="144">
        <v>18932</v>
      </c>
      <c r="I227" s="17">
        <f t="shared" si="12"/>
        <v>0.9466</v>
      </c>
      <c r="J227" s="114"/>
    </row>
    <row r="228" spans="1:10" s="110" customFormat="1" ht="27" customHeight="1" x14ac:dyDescent="0.2">
      <c r="A228" s="107"/>
      <c r="B228" s="107"/>
      <c r="C228" s="107"/>
      <c r="D228" s="107"/>
      <c r="E228" s="108" t="s">
        <v>407</v>
      </c>
      <c r="F228" s="146">
        <f>SUM(F233,F263)</f>
        <v>26513048.600000001</v>
      </c>
      <c r="G228" s="143">
        <f>SUM(G233,G263)</f>
        <v>28257177.299999997</v>
      </c>
      <c r="H228" s="143">
        <f>SUM(H233,H263)</f>
        <v>25476959.400000002</v>
      </c>
      <c r="I228" s="109">
        <f t="shared" si="12"/>
        <v>0.90161020435682393</v>
      </c>
      <c r="J228" s="115"/>
    </row>
    <row r="229" spans="1:10" s="51" customFormat="1" x14ac:dyDescent="0.2">
      <c r="A229" s="15"/>
      <c r="B229" s="15"/>
      <c r="C229" s="15"/>
      <c r="D229" s="15"/>
      <c r="E229" s="61" t="s">
        <v>320</v>
      </c>
      <c r="F229" s="92">
        <f>SUM(F234)</f>
        <v>22263104.5</v>
      </c>
      <c r="G229" s="142">
        <f>SUM(G234)</f>
        <v>23974899.300000001</v>
      </c>
      <c r="H229" s="142">
        <f>SUM(H234)</f>
        <v>21473126.879999999</v>
      </c>
      <c r="I229" s="16">
        <f t="shared" si="12"/>
        <v>0.89565034711115543</v>
      </c>
      <c r="J229" s="114"/>
    </row>
    <row r="230" spans="1:10" s="51" customFormat="1" ht="28.5" x14ac:dyDescent="0.2">
      <c r="A230" s="15"/>
      <c r="B230" s="15"/>
      <c r="C230" s="15"/>
      <c r="D230" s="15"/>
      <c r="E230" s="61" t="s">
        <v>321</v>
      </c>
      <c r="F230" s="92">
        <f>SUM(F248)</f>
        <v>629029.5</v>
      </c>
      <c r="G230" s="142">
        <f>SUM(G248)</f>
        <v>684518.40000000002</v>
      </c>
      <c r="H230" s="142">
        <f>SUM(H248)</f>
        <v>668497.1</v>
      </c>
      <c r="I230" s="16">
        <f t="shared" si="12"/>
        <v>0.97659478547253065</v>
      </c>
      <c r="J230" s="114"/>
    </row>
    <row r="231" spans="1:10" s="51" customFormat="1" x14ac:dyDescent="0.2">
      <c r="A231" s="15"/>
      <c r="B231" s="15"/>
      <c r="C231" s="15"/>
      <c r="D231" s="15"/>
      <c r="E231" s="61" t="s">
        <v>322</v>
      </c>
      <c r="F231" s="92">
        <f>SUM(F262,F264)</f>
        <v>3620914.6</v>
      </c>
      <c r="G231" s="142">
        <f>SUM(G262,G264)</f>
        <v>3597759.6</v>
      </c>
      <c r="H231" s="142">
        <f>SUM(H262,H264)</f>
        <v>3335335.42</v>
      </c>
      <c r="I231" s="16">
        <f t="shared" si="12"/>
        <v>0.92705900082929382</v>
      </c>
      <c r="J231" s="114"/>
    </row>
    <row r="232" spans="1:10" s="51" customFormat="1" x14ac:dyDescent="0.2">
      <c r="A232" s="12"/>
      <c r="B232" s="12"/>
      <c r="C232" s="12"/>
      <c r="D232" s="12"/>
      <c r="E232" s="18" t="s">
        <v>354</v>
      </c>
      <c r="F232" s="93"/>
      <c r="G232" s="144"/>
      <c r="H232" s="144"/>
      <c r="I232" s="17" t="str">
        <f t="shared" si="12"/>
        <v xml:space="preserve">       </v>
      </c>
      <c r="J232" s="114"/>
    </row>
    <row r="233" spans="1:10" s="51" customFormat="1" x14ac:dyDescent="0.2">
      <c r="A233" s="12" t="s">
        <v>350</v>
      </c>
      <c r="B233" s="12" t="s">
        <v>323</v>
      </c>
      <c r="C233" s="12" t="s">
        <v>323</v>
      </c>
      <c r="D233" s="12" t="s">
        <v>350</v>
      </c>
      <c r="E233" s="19" t="s">
        <v>408</v>
      </c>
      <c r="F233" s="92">
        <f>SUM(F234,F248,F262)</f>
        <v>25971245.600000001</v>
      </c>
      <c r="G233" s="142">
        <f>SUM(G234,G248,G262)</f>
        <v>27587394.399999999</v>
      </c>
      <c r="H233" s="142">
        <f>SUM(H234,H248,H262)</f>
        <v>24822092.350000001</v>
      </c>
      <c r="I233" s="16">
        <f t="shared" si="12"/>
        <v>0.89976211562770869</v>
      </c>
      <c r="J233" s="114"/>
    </row>
    <row r="234" spans="1:10" s="51" customFormat="1" ht="21.75" customHeight="1" x14ac:dyDescent="0.2">
      <c r="A234" s="71"/>
      <c r="B234" s="71"/>
      <c r="C234" s="71"/>
      <c r="D234" s="71"/>
      <c r="E234" s="61" t="s">
        <v>320</v>
      </c>
      <c r="F234" s="142">
        <v>22263104.5</v>
      </c>
      <c r="G234" s="142">
        <v>23974899.300000001</v>
      </c>
      <c r="H234" s="142">
        <v>21473126.879999999</v>
      </c>
      <c r="I234" s="16">
        <f t="shared" si="12"/>
        <v>0.89565034711115543</v>
      </c>
      <c r="J234" s="114"/>
    </row>
    <row r="235" spans="1:10" s="51" customFormat="1" x14ac:dyDescent="0.2">
      <c r="A235" s="71"/>
      <c r="B235" s="71"/>
      <c r="C235" s="71"/>
      <c r="D235" s="71"/>
      <c r="E235" s="60" t="s">
        <v>357</v>
      </c>
      <c r="F235" s="144">
        <f>SUM(F236:F247)</f>
        <v>536801.30000000005</v>
      </c>
      <c r="G235" s="144">
        <f>SUM(G236:G247)</f>
        <v>528218.5</v>
      </c>
      <c r="H235" s="144">
        <f>SUM(H236:H247)</f>
        <v>525661.67000000004</v>
      </c>
      <c r="I235" s="17">
        <f t="shared" si="12"/>
        <v>0.99515952205384717</v>
      </c>
      <c r="J235" s="114"/>
    </row>
    <row r="236" spans="1:10" s="51" customFormat="1" ht="22.5" customHeight="1" x14ac:dyDescent="0.2">
      <c r="A236" s="71"/>
      <c r="B236" s="71"/>
      <c r="C236" s="71"/>
      <c r="D236" s="71"/>
      <c r="E236" s="46" t="s">
        <v>516</v>
      </c>
      <c r="F236" s="144">
        <v>98337.2</v>
      </c>
      <c r="G236" s="144">
        <v>98337.2</v>
      </c>
      <c r="H236" s="144">
        <v>98337.19</v>
      </c>
      <c r="I236" s="17">
        <f t="shared" si="12"/>
        <v>0.99999989830908353</v>
      </c>
      <c r="J236" s="114"/>
    </row>
    <row r="237" spans="1:10" s="51" customFormat="1" ht="25.5" customHeight="1" x14ac:dyDescent="0.2">
      <c r="A237" s="71"/>
      <c r="B237" s="71"/>
      <c r="C237" s="71"/>
      <c r="D237" s="71"/>
      <c r="E237" s="46" t="s">
        <v>517</v>
      </c>
      <c r="F237" s="144">
        <v>111414.2</v>
      </c>
      <c r="G237" s="144">
        <v>111414.2</v>
      </c>
      <c r="H237" s="144">
        <v>111336.14</v>
      </c>
      <c r="I237" s="17">
        <f t="shared" si="12"/>
        <v>0.99929937117530798</v>
      </c>
      <c r="J237" s="114"/>
    </row>
    <row r="238" spans="1:10" s="51" customFormat="1" ht="27" x14ac:dyDescent="0.2">
      <c r="A238" s="71"/>
      <c r="B238" s="71"/>
      <c r="C238" s="71"/>
      <c r="D238" s="71"/>
      <c r="E238" s="46" t="s">
        <v>518</v>
      </c>
      <c r="F238" s="144">
        <v>3100</v>
      </c>
      <c r="G238" s="144">
        <v>3466</v>
      </c>
      <c r="H238" s="144">
        <v>2925</v>
      </c>
      <c r="I238" s="17">
        <f t="shared" si="12"/>
        <v>0.84391229082515873</v>
      </c>
      <c r="J238" s="114"/>
    </row>
    <row r="239" spans="1:10" s="51" customFormat="1" ht="27" x14ac:dyDescent="0.2">
      <c r="A239" s="71"/>
      <c r="B239" s="71"/>
      <c r="C239" s="71"/>
      <c r="D239" s="71"/>
      <c r="E239" s="46" t="s">
        <v>519</v>
      </c>
      <c r="F239" s="144">
        <v>1200</v>
      </c>
      <c r="G239" s="144">
        <v>1200</v>
      </c>
      <c r="H239" s="144">
        <v>1200</v>
      </c>
      <c r="I239" s="17">
        <f t="shared" si="12"/>
        <v>1</v>
      </c>
      <c r="J239" s="114"/>
    </row>
    <row r="240" spans="1:10" s="51" customFormat="1" ht="35.25" customHeight="1" x14ac:dyDescent="0.2">
      <c r="A240" s="71"/>
      <c r="B240" s="71"/>
      <c r="C240" s="71"/>
      <c r="D240" s="71"/>
      <c r="E240" s="46" t="s">
        <v>520</v>
      </c>
      <c r="F240" s="144">
        <v>250000</v>
      </c>
      <c r="G240" s="144">
        <v>250000</v>
      </c>
      <c r="H240" s="144">
        <v>250000</v>
      </c>
      <c r="I240" s="17">
        <f t="shared" si="12"/>
        <v>1</v>
      </c>
      <c r="J240" s="114"/>
    </row>
    <row r="241" spans="1:10" s="51" customFormat="1" ht="39" customHeight="1" x14ac:dyDescent="0.2">
      <c r="A241" s="71"/>
      <c r="B241" s="71"/>
      <c r="C241" s="71"/>
      <c r="D241" s="71"/>
      <c r="E241" s="46" t="s">
        <v>521</v>
      </c>
      <c r="F241" s="144">
        <v>44659.9</v>
      </c>
      <c r="G241" s="144">
        <v>44659.9</v>
      </c>
      <c r="H241" s="144">
        <v>44474.19</v>
      </c>
      <c r="I241" s="17">
        <f t="shared" si="12"/>
        <v>0.99584168347891511</v>
      </c>
      <c r="J241" s="114"/>
    </row>
    <row r="242" spans="1:10" s="51" customFormat="1" ht="44.25" customHeight="1" x14ac:dyDescent="0.2">
      <c r="A242" s="71"/>
      <c r="B242" s="71"/>
      <c r="C242" s="71"/>
      <c r="D242" s="71"/>
      <c r="E242" s="46" t="s">
        <v>522</v>
      </c>
      <c r="F242" s="144">
        <v>11500</v>
      </c>
      <c r="G242" s="144"/>
      <c r="H242" s="144"/>
      <c r="I242" s="17" t="str">
        <f t="shared" si="12"/>
        <v xml:space="preserve">       </v>
      </c>
      <c r="J242" s="114"/>
    </row>
    <row r="243" spans="1:10" s="51" customFormat="1" ht="19.5" customHeight="1" x14ac:dyDescent="0.2">
      <c r="A243" s="71"/>
      <c r="B243" s="71"/>
      <c r="C243" s="71"/>
      <c r="D243" s="71"/>
      <c r="E243" s="46" t="s">
        <v>523</v>
      </c>
      <c r="F243" s="144">
        <v>10000</v>
      </c>
      <c r="G243" s="144">
        <v>6641.2</v>
      </c>
      <c r="H243" s="144">
        <v>5889.15</v>
      </c>
      <c r="I243" s="17">
        <f t="shared" si="12"/>
        <v>0.88675992290549899</v>
      </c>
      <c r="J243" s="114"/>
    </row>
    <row r="244" spans="1:10" s="51" customFormat="1" ht="35.25" customHeight="1" x14ac:dyDescent="0.2">
      <c r="A244" s="71"/>
      <c r="B244" s="71"/>
      <c r="C244" s="71"/>
      <c r="D244" s="71"/>
      <c r="E244" s="46" t="s">
        <v>524</v>
      </c>
      <c r="F244" s="144">
        <v>4700</v>
      </c>
      <c r="G244" s="144"/>
      <c r="H244" s="144"/>
      <c r="I244" s="17" t="str">
        <f t="shared" si="12"/>
        <v xml:space="preserve">       </v>
      </c>
      <c r="J244" s="114"/>
    </row>
    <row r="245" spans="1:10" s="51" customFormat="1" ht="34.5" customHeight="1" x14ac:dyDescent="0.2">
      <c r="A245" s="71"/>
      <c r="B245" s="71"/>
      <c r="C245" s="71"/>
      <c r="D245" s="71"/>
      <c r="E245" s="46" t="s">
        <v>525</v>
      </c>
      <c r="F245" s="144">
        <v>1890</v>
      </c>
      <c r="G245" s="144">
        <v>1500</v>
      </c>
      <c r="H245" s="144">
        <v>1500</v>
      </c>
      <c r="I245" s="17">
        <f t="shared" si="12"/>
        <v>1</v>
      </c>
      <c r="J245" s="114"/>
    </row>
    <row r="246" spans="1:10" s="51" customFormat="1" ht="33.75" customHeight="1" x14ac:dyDescent="0.2">
      <c r="A246" s="71"/>
      <c r="B246" s="71"/>
      <c r="C246" s="71"/>
      <c r="D246" s="71"/>
      <c r="E246" s="46" t="s">
        <v>78</v>
      </c>
      <c r="F246" s="144"/>
      <c r="G246" s="144">
        <v>1000</v>
      </c>
      <c r="H246" s="144"/>
      <c r="I246" s="17" t="str">
        <f t="shared" si="12"/>
        <v xml:space="preserve">       </v>
      </c>
      <c r="J246" s="114"/>
    </row>
    <row r="247" spans="1:10" s="51" customFormat="1" ht="40.5" x14ac:dyDescent="0.2">
      <c r="A247" s="71"/>
      <c r="B247" s="71"/>
      <c r="C247" s="71"/>
      <c r="D247" s="71"/>
      <c r="E247" s="46" t="s">
        <v>79</v>
      </c>
      <c r="F247" s="144"/>
      <c r="G247" s="144">
        <v>10000</v>
      </c>
      <c r="H247" s="144">
        <v>10000</v>
      </c>
      <c r="I247" s="17">
        <f t="shared" si="12"/>
        <v>1</v>
      </c>
      <c r="J247" s="114"/>
    </row>
    <row r="248" spans="1:10" s="51" customFormat="1" ht="28.5" x14ac:dyDescent="0.2">
      <c r="A248" s="71"/>
      <c r="B248" s="71"/>
      <c r="C248" s="71"/>
      <c r="D248" s="71"/>
      <c r="E248" s="61" t="s">
        <v>321</v>
      </c>
      <c r="F248" s="142">
        <v>629029.5</v>
      </c>
      <c r="G248" s="142">
        <v>684518.40000000002</v>
      </c>
      <c r="H248" s="142">
        <v>668497.1</v>
      </c>
      <c r="I248" s="16">
        <f t="shared" si="12"/>
        <v>0.97659478547253065</v>
      </c>
      <c r="J248" s="114"/>
    </row>
    <row r="249" spans="1:10" s="51" customFormat="1" x14ac:dyDescent="0.2">
      <c r="A249" s="71"/>
      <c r="B249" s="71"/>
      <c r="C249" s="71"/>
      <c r="D249" s="71"/>
      <c r="E249" s="60" t="s">
        <v>357</v>
      </c>
      <c r="F249" s="144">
        <f>SUM(F250:F261)</f>
        <v>552054.5</v>
      </c>
      <c r="G249" s="144">
        <f>SUM(G250:G261)</f>
        <v>553362.39999999991</v>
      </c>
      <c r="H249" s="144">
        <f>SUM(H250:H261)</f>
        <v>538196.91000000015</v>
      </c>
      <c r="I249" s="17">
        <f t="shared" si="12"/>
        <v>0.97259392759609298</v>
      </c>
      <c r="J249" s="114"/>
    </row>
    <row r="250" spans="1:10" s="51" customFormat="1" ht="34.5" customHeight="1" x14ac:dyDescent="0.2">
      <c r="A250" s="71"/>
      <c r="B250" s="71"/>
      <c r="C250" s="71"/>
      <c r="D250" s="71"/>
      <c r="E250" s="46" t="s">
        <v>526</v>
      </c>
      <c r="F250" s="144">
        <v>200000</v>
      </c>
      <c r="G250" s="144">
        <v>149735.24</v>
      </c>
      <c r="H250" s="144">
        <v>149735.24</v>
      </c>
      <c r="I250" s="17">
        <f t="shared" si="12"/>
        <v>1</v>
      </c>
      <c r="J250" s="114"/>
    </row>
    <row r="251" spans="1:10" s="51" customFormat="1" ht="33" customHeight="1" x14ac:dyDescent="0.2">
      <c r="A251" s="71"/>
      <c r="B251" s="71"/>
      <c r="C251" s="71"/>
      <c r="D251" s="71"/>
      <c r="E251" s="46" t="s">
        <v>527</v>
      </c>
      <c r="F251" s="144">
        <v>200000</v>
      </c>
      <c r="G251" s="144">
        <v>200000</v>
      </c>
      <c r="H251" s="144">
        <v>199999.94</v>
      </c>
      <c r="I251" s="17">
        <f t="shared" si="12"/>
        <v>0.99999970000000005</v>
      </c>
      <c r="J251" s="114"/>
    </row>
    <row r="252" spans="1:10" s="51" customFormat="1" ht="21" customHeight="1" x14ac:dyDescent="0.2">
      <c r="A252" s="71"/>
      <c r="B252" s="71"/>
      <c r="C252" s="71"/>
      <c r="D252" s="71"/>
      <c r="E252" s="46" t="s">
        <v>528</v>
      </c>
      <c r="F252" s="144">
        <v>97155.7</v>
      </c>
      <c r="G252" s="144">
        <v>97076.23</v>
      </c>
      <c r="H252" s="144">
        <v>96591.45</v>
      </c>
      <c r="I252" s="17">
        <f t="shared" si="12"/>
        <v>0.99500619255609746</v>
      </c>
      <c r="J252" s="114"/>
    </row>
    <row r="253" spans="1:10" s="51" customFormat="1" ht="21" customHeight="1" x14ac:dyDescent="0.2">
      <c r="A253" s="71"/>
      <c r="B253" s="71"/>
      <c r="C253" s="71"/>
      <c r="D253" s="71"/>
      <c r="E253" s="46" t="s">
        <v>529</v>
      </c>
      <c r="F253" s="144">
        <v>2886.1</v>
      </c>
      <c r="G253" s="144">
        <v>1525</v>
      </c>
      <c r="H253" s="144">
        <v>1525</v>
      </c>
      <c r="I253" s="17">
        <f t="shared" si="12"/>
        <v>1</v>
      </c>
      <c r="J253" s="114"/>
    </row>
    <row r="254" spans="1:10" s="51" customFormat="1" ht="41.25" customHeight="1" x14ac:dyDescent="0.2">
      <c r="A254" s="71"/>
      <c r="B254" s="71"/>
      <c r="C254" s="71"/>
      <c r="D254" s="71"/>
      <c r="E254" s="46" t="s">
        <v>530</v>
      </c>
      <c r="F254" s="144">
        <v>7500</v>
      </c>
      <c r="G254" s="144">
        <v>6524.64</v>
      </c>
      <c r="H254" s="144">
        <v>5809.26</v>
      </c>
      <c r="I254" s="17">
        <f t="shared" si="12"/>
        <v>0.89035716913117047</v>
      </c>
      <c r="J254" s="114"/>
    </row>
    <row r="255" spans="1:10" s="51" customFormat="1" ht="40.5" customHeight="1" x14ac:dyDescent="0.2">
      <c r="A255" s="71"/>
      <c r="B255" s="71"/>
      <c r="C255" s="71"/>
      <c r="D255" s="71"/>
      <c r="E255" s="46" t="s">
        <v>531</v>
      </c>
      <c r="F255" s="144">
        <v>3000</v>
      </c>
      <c r="G255" s="144">
        <v>2744.9</v>
      </c>
      <c r="H255" s="144">
        <v>2744.9</v>
      </c>
      <c r="I255" s="17">
        <f t="shared" si="12"/>
        <v>1</v>
      </c>
      <c r="J255" s="114"/>
    </row>
    <row r="256" spans="1:10" s="51" customFormat="1" ht="37.5" customHeight="1" x14ac:dyDescent="0.2">
      <c r="A256" s="71"/>
      <c r="B256" s="71"/>
      <c r="C256" s="71"/>
      <c r="D256" s="71"/>
      <c r="E256" s="46" t="s">
        <v>532</v>
      </c>
      <c r="F256" s="144">
        <v>30805.599999999999</v>
      </c>
      <c r="G256" s="144">
        <v>30659.29</v>
      </c>
      <c r="H256" s="144">
        <v>17080.28</v>
      </c>
      <c r="I256" s="17">
        <f t="shared" si="12"/>
        <v>0.55709965886359403</v>
      </c>
      <c r="J256" s="114"/>
    </row>
    <row r="257" spans="1:10" s="51" customFormat="1" ht="48.75" customHeight="1" x14ac:dyDescent="0.2">
      <c r="A257" s="71"/>
      <c r="B257" s="71"/>
      <c r="C257" s="71"/>
      <c r="D257" s="71"/>
      <c r="E257" s="46" t="s">
        <v>533</v>
      </c>
      <c r="F257" s="144">
        <v>9857.1</v>
      </c>
      <c r="G257" s="144">
        <v>9857.1</v>
      </c>
      <c r="H257" s="144">
        <v>9710.84</v>
      </c>
      <c r="I257" s="17">
        <f t="shared" si="12"/>
        <v>0.9851619644723093</v>
      </c>
      <c r="J257" s="114"/>
    </row>
    <row r="258" spans="1:10" s="51" customFormat="1" ht="37.5" customHeight="1" x14ac:dyDescent="0.2">
      <c r="A258" s="71"/>
      <c r="B258" s="71"/>
      <c r="C258" s="71"/>
      <c r="D258" s="71"/>
      <c r="E258" s="46" t="s">
        <v>534</v>
      </c>
      <c r="F258" s="144">
        <v>610</v>
      </c>
      <c r="G258" s="144"/>
      <c r="H258" s="144"/>
      <c r="I258" s="17" t="str">
        <f t="shared" si="12"/>
        <v xml:space="preserve">       </v>
      </c>
      <c r="J258" s="114"/>
    </row>
    <row r="259" spans="1:10" s="51" customFormat="1" ht="34.5" customHeight="1" x14ac:dyDescent="0.2">
      <c r="A259" s="71"/>
      <c r="B259" s="71"/>
      <c r="C259" s="71"/>
      <c r="D259" s="71"/>
      <c r="E259" s="46" t="s">
        <v>535</v>
      </c>
      <c r="F259" s="144">
        <v>240</v>
      </c>
      <c r="G259" s="144">
        <v>240</v>
      </c>
      <c r="H259" s="144"/>
      <c r="I259" s="17" t="str">
        <f t="shared" si="12"/>
        <v xml:space="preserve">       </v>
      </c>
      <c r="J259" s="114"/>
    </row>
    <row r="260" spans="1:10" s="51" customFormat="1" ht="33.75" customHeight="1" x14ac:dyDescent="0.2">
      <c r="A260" s="71"/>
      <c r="B260" s="71"/>
      <c r="C260" s="71"/>
      <c r="D260" s="71"/>
      <c r="E260" s="46" t="s">
        <v>80</v>
      </c>
      <c r="F260" s="144"/>
      <c r="G260" s="144">
        <v>20000</v>
      </c>
      <c r="H260" s="144">
        <v>20000</v>
      </c>
      <c r="I260" s="17">
        <f t="shared" si="12"/>
        <v>1</v>
      </c>
      <c r="J260" s="114"/>
    </row>
    <row r="261" spans="1:10" s="51" customFormat="1" ht="32.25" customHeight="1" x14ac:dyDescent="0.2">
      <c r="A261" s="71"/>
      <c r="B261" s="71"/>
      <c r="C261" s="71"/>
      <c r="D261" s="71"/>
      <c r="E261" s="46" t="s">
        <v>81</v>
      </c>
      <c r="F261" s="144"/>
      <c r="G261" s="144">
        <v>35000</v>
      </c>
      <c r="H261" s="144">
        <v>35000</v>
      </c>
      <c r="I261" s="17">
        <f t="shared" si="12"/>
        <v>1</v>
      </c>
      <c r="J261" s="114"/>
    </row>
    <row r="262" spans="1:10" s="51" customFormat="1" ht="20.25" customHeight="1" x14ac:dyDescent="0.2">
      <c r="A262" s="71"/>
      <c r="B262" s="71"/>
      <c r="C262" s="71"/>
      <c r="D262" s="71"/>
      <c r="E262" s="61" t="s">
        <v>322</v>
      </c>
      <c r="F262" s="142">
        <v>3079111.6</v>
      </c>
      <c r="G262" s="142">
        <v>2927976.7</v>
      </c>
      <c r="H262" s="142">
        <v>2680468.37</v>
      </c>
      <c r="I262" s="16">
        <f t="shared" si="12"/>
        <v>0.91546779385232124</v>
      </c>
      <c r="J262" s="114"/>
    </row>
    <row r="263" spans="1:10" s="51" customFormat="1" ht="53.25" customHeight="1" x14ac:dyDescent="0.2">
      <c r="A263" s="73" t="s">
        <v>326</v>
      </c>
      <c r="B263" s="73" t="s">
        <v>350</v>
      </c>
      <c r="C263" s="73" t="s">
        <v>349</v>
      </c>
      <c r="D263" s="73" t="s">
        <v>336</v>
      </c>
      <c r="E263" s="19" t="s">
        <v>461</v>
      </c>
      <c r="F263" s="142">
        <f>SUM(F264)</f>
        <v>541803</v>
      </c>
      <c r="G263" s="142">
        <f>SUM(G264)</f>
        <v>669782.9</v>
      </c>
      <c r="H263" s="142">
        <f>SUM(H264)</f>
        <v>654867.05000000005</v>
      </c>
      <c r="I263" s="16">
        <f t="shared" si="12"/>
        <v>0.97773032127275872</v>
      </c>
      <c r="J263" s="114"/>
    </row>
    <row r="264" spans="1:10" s="51" customFormat="1" ht="22.5" customHeight="1" x14ac:dyDescent="0.2">
      <c r="A264" s="73"/>
      <c r="B264" s="73"/>
      <c r="C264" s="73"/>
      <c r="D264" s="73"/>
      <c r="E264" s="60" t="s">
        <v>322</v>
      </c>
      <c r="F264" s="144">
        <v>541803</v>
      </c>
      <c r="G264" s="144">
        <v>669782.9</v>
      </c>
      <c r="H264" s="144">
        <v>654867.05000000005</v>
      </c>
      <c r="I264" s="17">
        <f t="shared" si="12"/>
        <v>0.97773032127275872</v>
      </c>
      <c r="J264" s="114"/>
    </row>
    <row r="265" spans="1:10" s="110" customFormat="1" ht="31.5" customHeight="1" x14ac:dyDescent="0.2">
      <c r="A265" s="107"/>
      <c r="B265" s="107"/>
      <c r="C265" s="107"/>
      <c r="D265" s="107"/>
      <c r="E265" s="108" t="s">
        <v>398</v>
      </c>
      <c r="F265" s="146">
        <f t="shared" ref="F265:H266" si="16">SUM(F268)</f>
        <v>81000</v>
      </c>
      <c r="G265" s="143">
        <f t="shared" si="16"/>
        <v>86400</v>
      </c>
      <c r="H265" s="143">
        <f t="shared" si="16"/>
        <v>85910</v>
      </c>
      <c r="I265" s="109">
        <f t="shared" si="12"/>
        <v>0.99432870370370374</v>
      </c>
      <c r="J265" s="115"/>
    </row>
    <row r="266" spans="1:10" s="51" customFormat="1" x14ac:dyDescent="0.2">
      <c r="A266" s="15"/>
      <c r="B266" s="15"/>
      <c r="C266" s="15"/>
      <c r="D266" s="15"/>
      <c r="E266" s="61" t="s">
        <v>322</v>
      </c>
      <c r="F266" s="92">
        <f t="shared" si="16"/>
        <v>81000</v>
      </c>
      <c r="G266" s="142">
        <f t="shared" si="16"/>
        <v>86400</v>
      </c>
      <c r="H266" s="142">
        <f t="shared" si="16"/>
        <v>85910</v>
      </c>
      <c r="I266" s="16">
        <f t="shared" ref="I266:I329" si="17">IF(H266=0,"       ",H266/G266)</f>
        <v>0.99432870370370374</v>
      </c>
      <c r="J266" s="114"/>
    </row>
    <row r="267" spans="1:10" s="51" customFormat="1" x14ac:dyDescent="0.2">
      <c r="A267" s="12"/>
      <c r="B267" s="12"/>
      <c r="C267" s="12"/>
      <c r="D267" s="12"/>
      <c r="E267" s="18" t="s">
        <v>354</v>
      </c>
      <c r="F267" s="93"/>
      <c r="G267" s="144"/>
      <c r="H267" s="144"/>
      <c r="I267" s="16" t="str">
        <f t="shared" si="17"/>
        <v xml:space="preserve">       </v>
      </c>
      <c r="J267" s="114"/>
    </row>
    <row r="268" spans="1:10" s="51" customFormat="1" ht="28.5" x14ac:dyDescent="0.2">
      <c r="A268" s="12" t="s">
        <v>397</v>
      </c>
      <c r="B268" s="12" t="s">
        <v>323</v>
      </c>
      <c r="C268" s="12" t="s">
        <v>350</v>
      </c>
      <c r="D268" s="12" t="s">
        <v>340</v>
      </c>
      <c r="E268" s="19" t="s">
        <v>399</v>
      </c>
      <c r="F268" s="92">
        <f>SUM(F269)</f>
        <v>81000</v>
      </c>
      <c r="G268" s="142">
        <f>SUM(G269)</f>
        <v>86400</v>
      </c>
      <c r="H268" s="142">
        <f>SUM(H269)</f>
        <v>85910</v>
      </c>
      <c r="I268" s="16">
        <f t="shared" si="17"/>
        <v>0.99432870370370374</v>
      </c>
      <c r="J268" s="114"/>
    </row>
    <row r="269" spans="1:10" s="51" customFormat="1" x14ac:dyDescent="0.2">
      <c r="A269" s="12"/>
      <c r="B269" s="12"/>
      <c r="C269" s="12"/>
      <c r="D269" s="12"/>
      <c r="E269" s="60" t="s">
        <v>322</v>
      </c>
      <c r="F269" s="93">
        <v>81000</v>
      </c>
      <c r="G269" s="144">
        <v>86400</v>
      </c>
      <c r="H269" s="144">
        <v>85910</v>
      </c>
      <c r="I269" s="17">
        <f t="shared" si="17"/>
        <v>0.99432870370370374</v>
      </c>
      <c r="J269" s="114"/>
    </row>
    <row r="270" spans="1:10" s="110" customFormat="1" ht="31.5" customHeight="1" x14ac:dyDescent="0.2">
      <c r="A270" s="107"/>
      <c r="B270" s="107"/>
      <c r="C270" s="107"/>
      <c r="D270" s="107"/>
      <c r="E270" s="108" t="s">
        <v>372</v>
      </c>
      <c r="F270" s="146">
        <f>SUM(F275,F333,)</f>
        <v>13238484.199999999</v>
      </c>
      <c r="G270" s="146">
        <f>SUM(G275,G333,)</f>
        <v>6549065.0999999996</v>
      </c>
      <c r="H270" s="146">
        <f>SUM(H275,H333,)</f>
        <v>6319023.7100000009</v>
      </c>
      <c r="I270" s="109">
        <f t="shared" si="17"/>
        <v>0.96487416348938126</v>
      </c>
      <c r="J270" s="115"/>
    </row>
    <row r="271" spans="1:10" s="51" customFormat="1" ht="31.5" customHeight="1" x14ac:dyDescent="0.2">
      <c r="A271" s="15"/>
      <c r="B271" s="15"/>
      <c r="C271" s="15"/>
      <c r="D271" s="15"/>
      <c r="E271" s="61" t="s">
        <v>320</v>
      </c>
      <c r="F271" s="92">
        <f>SUM(F277)</f>
        <v>0</v>
      </c>
      <c r="G271" s="92">
        <f>SUM(G277)</f>
        <v>579960</v>
      </c>
      <c r="H271" s="92">
        <f>SUM(H277)</f>
        <v>563113.43999999994</v>
      </c>
      <c r="I271" s="16">
        <f t="shared" si="17"/>
        <v>0.97095220360024814</v>
      </c>
      <c r="J271" s="114"/>
    </row>
    <row r="272" spans="1:10" s="51" customFormat="1" ht="31.5" customHeight="1" x14ac:dyDescent="0.2">
      <c r="A272" s="42"/>
      <c r="B272" s="42"/>
      <c r="C272" s="42"/>
      <c r="D272" s="42"/>
      <c r="E272" s="62" t="s">
        <v>321</v>
      </c>
      <c r="F272" s="150">
        <f t="shared" ref="F272:H273" si="18">SUM(F278,F335)</f>
        <v>13140580.699999999</v>
      </c>
      <c r="G272" s="150">
        <f t="shared" si="18"/>
        <v>5660633</v>
      </c>
      <c r="H272" s="150">
        <f t="shared" si="18"/>
        <v>5470653.2200000007</v>
      </c>
      <c r="I272" s="16">
        <f t="shared" si="17"/>
        <v>0.96643842128610014</v>
      </c>
      <c r="J272" s="114"/>
    </row>
    <row r="273" spans="1:10" s="51" customFormat="1" ht="36.75" customHeight="1" x14ac:dyDescent="0.2">
      <c r="A273" s="42"/>
      <c r="B273" s="42"/>
      <c r="C273" s="42"/>
      <c r="D273" s="42"/>
      <c r="E273" s="43" t="s">
        <v>331</v>
      </c>
      <c r="F273" s="150">
        <f t="shared" si="18"/>
        <v>97903.5</v>
      </c>
      <c r="G273" s="150">
        <f t="shared" si="18"/>
        <v>308472.09999999998</v>
      </c>
      <c r="H273" s="150">
        <f t="shared" si="18"/>
        <v>285257.05</v>
      </c>
      <c r="I273" s="16">
        <f t="shared" si="17"/>
        <v>0.9247418161966674</v>
      </c>
      <c r="J273" s="114"/>
    </row>
    <row r="274" spans="1:10" s="51" customFormat="1" x14ac:dyDescent="0.2">
      <c r="A274" s="44"/>
      <c r="B274" s="44"/>
      <c r="C274" s="44"/>
      <c r="D274" s="44"/>
      <c r="E274" s="18" t="s">
        <v>354</v>
      </c>
      <c r="F274" s="151"/>
      <c r="G274" s="151"/>
      <c r="H274" s="151"/>
      <c r="I274" s="16" t="str">
        <f t="shared" si="17"/>
        <v xml:space="preserve">       </v>
      </c>
      <c r="J274" s="114"/>
    </row>
    <row r="275" spans="1:10" s="51" customFormat="1" ht="28.5" x14ac:dyDescent="0.2">
      <c r="A275" s="44" t="s">
        <v>349</v>
      </c>
      <c r="B275" s="44" t="s">
        <v>340</v>
      </c>
      <c r="C275" s="44" t="s">
        <v>323</v>
      </c>
      <c r="D275" s="44" t="s">
        <v>323</v>
      </c>
      <c r="E275" s="57" t="s">
        <v>485</v>
      </c>
      <c r="F275" s="150">
        <f>SUM(F280,F329,F331)</f>
        <v>12675387.5</v>
      </c>
      <c r="G275" s="152">
        <f>SUM(G280,G329,G331)</f>
        <v>6508264.0999999996</v>
      </c>
      <c r="H275" s="152">
        <f>SUM(H280,H329,H331)</f>
        <v>6278222.8000000007</v>
      </c>
      <c r="I275" s="16">
        <f t="shared" si="17"/>
        <v>0.9646539697121389</v>
      </c>
      <c r="J275" s="114"/>
    </row>
    <row r="276" spans="1:10" s="51" customFormat="1" x14ac:dyDescent="0.2">
      <c r="A276" s="44"/>
      <c r="B276" s="44"/>
      <c r="C276" s="44"/>
      <c r="D276" s="44"/>
      <c r="E276" s="49" t="s">
        <v>354</v>
      </c>
      <c r="F276" s="150"/>
      <c r="G276" s="152"/>
      <c r="H276" s="152"/>
      <c r="I276" s="17" t="str">
        <f t="shared" si="17"/>
        <v xml:space="preserve">       </v>
      </c>
      <c r="J276" s="114"/>
    </row>
    <row r="277" spans="1:10" s="51" customFormat="1" x14ac:dyDescent="0.2">
      <c r="A277" s="44"/>
      <c r="B277" s="44"/>
      <c r="C277" s="44"/>
      <c r="D277" s="44"/>
      <c r="E277" s="60" t="s">
        <v>320</v>
      </c>
      <c r="F277" s="150">
        <f>SUM(F325)</f>
        <v>0</v>
      </c>
      <c r="G277" s="153">
        <f>SUM(G325)</f>
        <v>579960</v>
      </c>
      <c r="H277" s="153">
        <f>SUM(H325)</f>
        <v>563113.43999999994</v>
      </c>
      <c r="I277" s="17">
        <f t="shared" si="17"/>
        <v>0.97095220360024814</v>
      </c>
      <c r="J277" s="114"/>
    </row>
    <row r="278" spans="1:10" s="51" customFormat="1" ht="18" customHeight="1" x14ac:dyDescent="0.2">
      <c r="A278" s="45"/>
      <c r="B278" s="44"/>
      <c r="C278" s="44"/>
      <c r="D278" s="44"/>
      <c r="E278" s="63" t="s">
        <v>321</v>
      </c>
      <c r="F278" s="194">
        <f>SUM(F281,F332)</f>
        <v>12595484</v>
      </c>
      <c r="G278" s="153">
        <f>SUM(G281,G332)</f>
        <v>5656453</v>
      </c>
      <c r="H278" s="153">
        <f>SUM(H281,H332)</f>
        <v>5466473.3100000005</v>
      </c>
      <c r="I278" s="17">
        <f t="shared" si="17"/>
        <v>0.96641363589514495</v>
      </c>
      <c r="J278" s="114"/>
    </row>
    <row r="279" spans="1:10" s="51" customFormat="1" ht="33.75" customHeight="1" x14ac:dyDescent="0.2">
      <c r="A279" s="45"/>
      <c r="B279" s="44"/>
      <c r="C279" s="44"/>
      <c r="D279" s="44"/>
      <c r="E279" s="28" t="s">
        <v>331</v>
      </c>
      <c r="F279" s="194">
        <f>SUM(F330)</f>
        <v>79903.5</v>
      </c>
      <c r="G279" s="153">
        <f>SUM(G330)</f>
        <v>271851.09999999998</v>
      </c>
      <c r="H279" s="153">
        <f>SUM(H330)</f>
        <v>248636.05</v>
      </c>
      <c r="I279" s="17">
        <f t="shared" si="17"/>
        <v>0.91460380333204472</v>
      </c>
      <c r="J279" s="114"/>
    </row>
    <row r="280" spans="1:10" s="51" customFormat="1" x14ac:dyDescent="0.2">
      <c r="A280" s="45"/>
      <c r="B280" s="44"/>
      <c r="C280" s="44"/>
      <c r="D280" s="44"/>
      <c r="E280" s="47" t="s">
        <v>373</v>
      </c>
      <c r="F280" s="150">
        <f>SUM(F284,F299,F315,F327)</f>
        <v>12551484</v>
      </c>
      <c r="G280" s="152">
        <f>SUM(G284,G299,G315,G327)</f>
        <v>6188154.4000000004</v>
      </c>
      <c r="H280" s="152">
        <f>SUM(H284,H299,H315,H327)</f>
        <v>5982160.7200000007</v>
      </c>
      <c r="I280" s="16">
        <f t="shared" si="17"/>
        <v>0.96671161275484663</v>
      </c>
      <c r="J280" s="114"/>
    </row>
    <row r="281" spans="1:10" s="51" customFormat="1" ht="19.5" customHeight="1" x14ac:dyDescent="0.2">
      <c r="A281" s="45"/>
      <c r="B281" s="44"/>
      <c r="C281" s="44"/>
      <c r="D281" s="44"/>
      <c r="E281" s="63" t="s">
        <v>321</v>
      </c>
      <c r="F281" s="194">
        <f>SUM(F285,F301,F316,F328)</f>
        <v>12551484</v>
      </c>
      <c r="G281" s="153">
        <f>SUM(G285,G301,G316,G328)</f>
        <v>5608194.4000000004</v>
      </c>
      <c r="H281" s="153">
        <f>SUM(H285,H301,H316,H328)</f>
        <v>5419047.2800000003</v>
      </c>
      <c r="I281" s="17">
        <f t="shared" si="17"/>
        <v>0.96627308069064077</v>
      </c>
      <c r="J281" s="114"/>
    </row>
    <row r="282" spans="1:10" s="51" customFormat="1" ht="21.75" customHeight="1" x14ac:dyDescent="0.2">
      <c r="A282" s="45"/>
      <c r="B282" s="44"/>
      <c r="C282" s="44"/>
      <c r="D282" s="44"/>
      <c r="E282" s="60" t="s">
        <v>320</v>
      </c>
      <c r="F282" s="194">
        <f>SUM(F325)</f>
        <v>0</v>
      </c>
      <c r="G282" s="153">
        <f>SUM(G325)</f>
        <v>579960</v>
      </c>
      <c r="H282" s="153">
        <f>SUM(H325)</f>
        <v>563113.43999999994</v>
      </c>
      <c r="I282" s="17">
        <f t="shared" si="17"/>
        <v>0.97095220360024814</v>
      </c>
      <c r="J282" s="114"/>
    </row>
    <row r="283" spans="1:10" s="51" customFormat="1" x14ac:dyDescent="0.2">
      <c r="A283" s="45"/>
      <c r="B283" s="44"/>
      <c r="C283" s="44"/>
      <c r="D283" s="44"/>
      <c r="E283" s="49" t="s">
        <v>354</v>
      </c>
      <c r="F283" s="194"/>
      <c r="G283" s="153"/>
      <c r="H283" s="153"/>
      <c r="I283" s="17" t="str">
        <f t="shared" si="17"/>
        <v xml:space="preserve">       </v>
      </c>
      <c r="J283" s="114"/>
    </row>
    <row r="284" spans="1:10" s="51" customFormat="1" ht="28.5" x14ac:dyDescent="0.2">
      <c r="A284" s="45"/>
      <c r="B284" s="44"/>
      <c r="C284" s="44"/>
      <c r="D284" s="44"/>
      <c r="E284" s="48" t="s">
        <v>374</v>
      </c>
      <c r="F284" s="150">
        <f>SUM(F285)</f>
        <v>2814484</v>
      </c>
      <c r="G284" s="152">
        <f>SUM(G285)</f>
        <v>3040388.9</v>
      </c>
      <c r="H284" s="152">
        <f>SUM(H285)</f>
        <v>3001693.8400000003</v>
      </c>
      <c r="I284" s="16">
        <f t="shared" si="17"/>
        <v>0.98727298997835455</v>
      </c>
      <c r="J284" s="114"/>
    </row>
    <row r="285" spans="1:10" s="51" customFormat="1" ht="28.5" x14ac:dyDescent="0.2">
      <c r="A285" s="45"/>
      <c r="B285" s="44"/>
      <c r="C285" s="44"/>
      <c r="D285" s="44"/>
      <c r="E285" s="62" t="s">
        <v>321</v>
      </c>
      <c r="F285" s="150">
        <f>SUM(F287,F291,F293,F294,F295,F296,F297,F298)</f>
        <v>2814484</v>
      </c>
      <c r="G285" s="152">
        <f>SUM(G287,G291,G293,G294,G295,G296,G297,G298)</f>
        <v>3040388.9</v>
      </c>
      <c r="H285" s="152">
        <f>SUM(H287,H291,H293,H294,H295,H296,H297,H298)</f>
        <v>3001693.8400000003</v>
      </c>
      <c r="I285" s="16">
        <f t="shared" si="17"/>
        <v>0.98727298997835455</v>
      </c>
      <c r="J285" s="114"/>
    </row>
    <row r="286" spans="1:10" s="51" customFormat="1" x14ac:dyDescent="0.2">
      <c r="A286" s="45"/>
      <c r="B286" s="44"/>
      <c r="C286" s="44"/>
      <c r="D286" s="44"/>
      <c r="E286" s="49" t="s">
        <v>354</v>
      </c>
      <c r="F286" s="194"/>
      <c r="G286" s="153"/>
      <c r="H286" s="153"/>
      <c r="I286" s="17" t="str">
        <f t="shared" si="17"/>
        <v xml:space="preserve">       </v>
      </c>
      <c r="J286" s="114"/>
    </row>
    <row r="287" spans="1:10" s="51" customFormat="1" ht="35.25" customHeight="1" x14ac:dyDescent="0.2">
      <c r="A287" s="45"/>
      <c r="B287" s="44"/>
      <c r="C287" s="44"/>
      <c r="D287" s="44"/>
      <c r="E287" s="74" t="s">
        <v>536</v>
      </c>
      <c r="F287" s="150">
        <f>SUM(F288:F290)</f>
        <v>1432484</v>
      </c>
      <c r="G287" s="152">
        <f>SUM(G288:G290)</f>
        <v>1416979.4</v>
      </c>
      <c r="H287" s="152">
        <f>SUM(H288:H290)</f>
        <v>1411516.71</v>
      </c>
      <c r="I287" s="16">
        <f t="shared" si="17"/>
        <v>0.99614483456851954</v>
      </c>
      <c r="J287" s="114"/>
    </row>
    <row r="288" spans="1:10" s="51" customFormat="1" ht="33" customHeight="1" x14ac:dyDescent="0.2">
      <c r="A288" s="45"/>
      <c r="B288" s="44"/>
      <c r="C288" s="44"/>
      <c r="D288" s="44"/>
      <c r="E288" s="50" t="s">
        <v>537</v>
      </c>
      <c r="F288" s="194">
        <v>517000</v>
      </c>
      <c r="G288" s="154">
        <v>515866</v>
      </c>
      <c r="H288" s="154">
        <v>515659.62</v>
      </c>
      <c r="I288" s="17">
        <f t="shared" si="17"/>
        <v>0.99959993486680654</v>
      </c>
      <c r="J288" s="114"/>
    </row>
    <row r="289" spans="1:10" s="51" customFormat="1" ht="45.75" customHeight="1" x14ac:dyDescent="0.2">
      <c r="A289" s="45"/>
      <c r="B289" s="44"/>
      <c r="C289" s="44"/>
      <c r="D289" s="44"/>
      <c r="E289" s="46" t="s">
        <v>538</v>
      </c>
      <c r="F289" s="194">
        <v>455484</v>
      </c>
      <c r="G289" s="154">
        <v>452253</v>
      </c>
      <c r="H289" s="154">
        <v>451207.48</v>
      </c>
      <c r="I289" s="17">
        <f t="shared" si="17"/>
        <v>0.99768819665098951</v>
      </c>
      <c r="J289" s="114"/>
    </row>
    <row r="290" spans="1:10" s="51" customFormat="1" ht="33.75" customHeight="1" x14ac:dyDescent="0.2">
      <c r="A290" s="45"/>
      <c r="B290" s="44"/>
      <c r="C290" s="44"/>
      <c r="D290" s="44"/>
      <c r="E290" s="46" t="s">
        <v>539</v>
      </c>
      <c r="F290" s="194">
        <v>460000</v>
      </c>
      <c r="G290" s="154">
        <v>448860.4</v>
      </c>
      <c r="H290" s="154">
        <v>444649.61</v>
      </c>
      <c r="I290" s="17">
        <f t="shared" si="17"/>
        <v>0.99061893185498195</v>
      </c>
      <c r="J290" s="114"/>
    </row>
    <row r="291" spans="1:10" s="51" customFormat="1" ht="21.75" customHeight="1" x14ac:dyDescent="0.2">
      <c r="A291" s="45"/>
      <c r="B291" s="44"/>
      <c r="C291" s="44"/>
      <c r="D291" s="44"/>
      <c r="E291" s="41" t="s">
        <v>540</v>
      </c>
      <c r="F291" s="150">
        <f>SUM(F292)</f>
        <v>1382000</v>
      </c>
      <c r="G291" s="152">
        <f>SUM(G292)</f>
        <v>1179584</v>
      </c>
      <c r="H291" s="152">
        <f>SUM(H292)</f>
        <v>1179583.82</v>
      </c>
      <c r="I291" s="16">
        <f t="shared" si="17"/>
        <v>0.99999984740383052</v>
      </c>
      <c r="J291" s="114"/>
    </row>
    <row r="292" spans="1:10" s="51" customFormat="1" ht="22.5" customHeight="1" x14ac:dyDescent="0.2">
      <c r="A292" s="45"/>
      <c r="B292" s="44"/>
      <c r="C292" s="44"/>
      <c r="D292" s="44"/>
      <c r="E292" s="46" t="s">
        <v>541</v>
      </c>
      <c r="F292" s="194">
        <v>1382000</v>
      </c>
      <c r="G292" s="153">
        <v>1179584</v>
      </c>
      <c r="H292" s="153">
        <v>1179583.82</v>
      </c>
      <c r="I292" s="17">
        <f t="shared" si="17"/>
        <v>0.99999984740383052</v>
      </c>
      <c r="J292" s="114"/>
    </row>
    <row r="293" spans="1:10" s="51" customFormat="1" ht="35.25" customHeight="1" x14ac:dyDescent="0.2">
      <c r="A293" s="85"/>
      <c r="B293" s="86"/>
      <c r="C293" s="86"/>
      <c r="D293" s="86"/>
      <c r="E293" s="100" t="s">
        <v>56</v>
      </c>
      <c r="F293" s="92"/>
      <c r="G293" s="155">
        <v>176000</v>
      </c>
      <c r="H293" s="155">
        <v>175871.94</v>
      </c>
      <c r="I293" s="16">
        <f t="shared" si="17"/>
        <v>0.99927238636363636</v>
      </c>
      <c r="J293" s="114"/>
    </row>
    <row r="294" spans="1:10" s="51" customFormat="1" ht="33" customHeight="1" x14ac:dyDescent="0.2">
      <c r="A294" s="85"/>
      <c r="B294" s="86"/>
      <c r="C294" s="86"/>
      <c r="D294" s="86"/>
      <c r="E294" s="100" t="s">
        <v>57</v>
      </c>
      <c r="F294" s="93"/>
      <c r="G294" s="155">
        <v>25000</v>
      </c>
      <c r="H294" s="155">
        <v>16819.2</v>
      </c>
      <c r="I294" s="16">
        <f t="shared" si="17"/>
        <v>0.67276800000000003</v>
      </c>
      <c r="J294" s="114"/>
    </row>
    <row r="295" spans="1:10" s="51" customFormat="1" ht="35.25" customHeight="1" x14ac:dyDescent="0.2">
      <c r="A295" s="85"/>
      <c r="B295" s="86"/>
      <c r="C295" s="86"/>
      <c r="D295" s="86"/>
      <c r="E295" s="100" t="s">
        <v>58</v>
      </c>
      <c r="F295" s="93"/>
      <c r="G295" s="155">
        <v>155000</v>
      </c>
      <c r="H295" s="155">
        <v>152990.76</v>
      </c>
      <c r="I295" s="16">
        <f t="shared" si="17"/>
        <v>0.9870371612903226</v>
      </c>
      <c r="J295" s="114"/>
    </row>
    <row r="296" spans="1:10" s="51" customFormat="1" ht="57" x14ac:dyDescent="0.2">
      <c r="A296" s="85"/>
      <c r="B296" s="86"/>
      <c r="C296" s="86"/>
      <c r="D296" s="86"/>
      <c r="E296" s="100" t="s">
        <v>59</v>
      </c>
      <c r="F296" s="93"/>
      <c r="G296" s="155">
        <v>60000</v>
      </c>
      <c r="H296" s="155">
        <v>57999.76</v>
      </c>
      <c r="I296" s="16">
        <f t="shared" si="17"/>
        <v>0.96666266666666667</v>
      </c>
      <c r="J296" s="114"/>
    </row>
    <row r="297" spans="1:10" s="51" customFormat="1" ht="71.25" x14ac:dyDescent="0.2">
      <c r="A297" s="85"/>
      <c r="B297" s="86"/>
      <c r="C297" s="86"/>
      <c r="D297" s="86"/>
      <c r="E297" s="100" t="s">
        <v>60</v>
      </c>
      <c r="F297" s="93"/>
      <c r="G297" s="155">
        <f>24999</f>
        <v>24999</v>
      </c>
      <c r="H297" s="155">
        <v>5202.08</v>
      </c>
      <c r="I297" s="16">
        <f t="shared" si="17"/>
        <v>0.20809152366094644</v>
      </c>
      <c r="J297" s="114"/>
    </row>
    <row r="298" spans="1:10" s="51" customFormat="1" ht="57" x14ac:dyDescent="0.2">
      <c r="A298" s="85"/>
      <c r="B298" s="86"/>
      <c r="C298" s="86"/>
      <c r="D298" s="86"/>
      <c r="E298" s="100" t="s">
        <v>61</v>
      </c>
      <c r="F298" s="93"/>
      <c r="G298" s="155">
        <v>2826.5</v>
      </c>
      <c r="H298" s="155">
        <v>1709.57</v>
      </c>
      <c r="I298" s="16">
        <f t="shared" si="17"/>
        <v>0.60483637006898994</v>
      </c>
      <c r="J298" s="114"/>
    </row>
    <row r="299" spans="1:10" s="51" customFormat="1" ht="22.5" customHeight="1" x14ac:dyDescent="0.2">
      <c r="A299" s="45"/>
      <c r="B299" s="44"/>
      <c r="C299" s="44"/>
      <c r="D299" s="44"/>
      <c r="E299" s="74" t="s">
        <v>308</v>
      </c>
      <c r="F299" s="150">
        <f>F301</f>
        <v>221000</v>
      </c>
      <c r="G299" s="152">
        <f>G301</f>
        <v>1977225.4</v>
      </c>
      <c r="H299" s="152">
        <f>H301</f>
        <v>1936143.7999999998</v>
      </c>
      <c r="I299" s="16">
        <f t="shared" si="17"/>
        <v>0.97922260153040719</v>
      </c>
      <c r="J299" s="114"/>
    </row>
    <row r="300" spans="1:10" s="51" customFormat="1" x14ac:dyDescent="0.2">
      <c r="A300" s="45"/>
      <c r="B300" s="44"/>
      <c r="C300" s="44"/>
      <c r="D300" s="44"/>
      <c r="E300" s="49" t="s">
        <v>375</v>
      </c>
      <c r="F300" s="194"/>
      <c r="G300" s="153"/>
      <c r="H300" s="153"/>
      <c r="I300" s="17" t="str">
        <f t="shared" si="17"/>
        <v xml:space="preserve">       </v>
      </c>
      <c r="J300" s="114"/>
    </row>
    <row r="301" spans="1:10" s="51" customFormat="1" ht="28.5" x14ac:dyDescent="0.2">
      <c r="A301" s="45"/>
      <c r="B301" s="44"/>
      <c r="C301" s="44"/>
      <c r="D301" s="44"/>
      <c r="E301" s="62" t="s">
        <v>321</v>
      </c>
      <c r="F301" s="150">
        <f>SUM(F302:F314)</f>
        <v>221000</v>
      </c>
      <c r="G301" s="152">
        <f>SUM(G302:G314)</f>
        <v>1977225.4</v>
      </c>
      <c r="H301" s="152">
        <f>SUM(H302:H314)</f>
        <v>1936143.7999999998</v>
      </c>
      <c r="I301" s="16">
        <f t="shared" si="17"/>
        <v>0.97922260153040719</v>
      </c>
      <c r="J301" s="114"/>
    </row>
    <row r="302" spans="1:10" s="51" customFormat="1" ht="36" customHeight="1" x14ac:dyDescent="0.2">
      <c r="A302" s="45"/>
      <c r="B302" s="44"/>
      <c r="C302" s="44"/>
      <c r="D302" s="44"/>
      <c r="E302" s="46" t="s">
        <v>542</v>
      </c>
      <c r="F302" s="194">
        <v>138000</v>
      </c>
      <c r="G302" s="153">
        <v>198000</v>
      </c>
      <c r="H302" s="153">
        <v>181240.02</v>
      </c>
      <c r="I302" s="17">
        <f t="shared" si="17"/>
        <v>0.91535363636363631</v>
      </c>
      <c r="J302" s="114"/>
    </row>
    <row r="303" spans="1:10" s="51" customFormat="1" ht="34.5" customHeight="1" x14ac:dyDescent="0.2">
      <c r="A303" s="45"/>
      <c r="B303" s="44"/>
      <c r="C303" s="44"/>
      <c r="D303" s="44"/>
      <c r="E303" s="46" t="s">
        <v>543</v>
      </c>
      <c r="F303" s="194">
        <v>83000</v>
      </c>
      <c r="G303" s="153">
        <v>83000</v>
      </c>
      <c r="H303" s="153">
        <v>81721.53</v>
      </c>
      <c r="I303" s="17">
        <f t="shared" si="17"/>
        <v>0.98459674698795174</v>
      </c>
      <c r="J303" s="114"/>
    </row>
    <row r="304" spans="1:10" s="51" customFormat="1" ht="67.5" x14ac:dyDescent="0.2">
      <c r="A304" s="45"/>
      <c r="B304" s="44"/>
      <c r="C304" s="44"/>
      <c r="D304" s="44"/>
      <c r="E304" s="101" t="s">
        <v>62</v>
      </c>
      <c r="F304" s="194"/>
      <c r="G304" s="154">
        <v>387197.1</v>
      </c>
      <c r="H304" s="154">
        <v>387197.07</v>
      </c>
      <c r="I304" s="17">
        <f t="shared" si="17"/>
        <v>0.99999992252008096</v>
      </c>
      <c r="J304" s="114"/>
    </row>
    <row r="305" spans="1:10" s="51" customFormat="1" ht="67.5" x14ac:dyDescent="0.2">
      <c r="A305" s="45"/>
      <c r="B305" s="44"/>
      <c r="C305" s="44"/>
      <c r="D305" s="44"/>
      <c r="E305" s="101" t="s">
        <v>63</v>
      </c>
      <c r="F305" s="194"/>
      <c r="G305" s="154">
        <v>34729.199999999997</v>
      </c>
      <c r="H305" s="154">
        <v>34729.14</v>
      </c>
      <c r="I305" s="17">
        <f t="shared" si="17"/>
        <v>0.99999827234718919</v>
      </c>
      <c r="J305" s="114"/>
    </row>
    <row r="306" spans="1:10" s="51" customFormat="1" ht="40.5" x14ac:dyDescent="0.2">
      <c r="A306" s="45"/>
      <c r="B306" s="44"/>
      <c r="C306" s="44"/>
      <c r="D306" s="44"/>
      <c r="E306" s="101" t="s">
        <v>64</v>
      </c>
      <c r="F306" s="194"/>
      <c r="G306" s="154">
        <v>9073.9</v>
      </c>
      <c r="H306" s="154">
        <v>9073.8799999999992</v>
      </c>
      <c r="I306" s="17">
        <f t="shared" si="17"/>
        <v>0.99999779587608406</v>
      </c>
      <c r="J306" s="114"/>
    </row>
    <row r="307" spans="1:10" s="51" customFormat="1" ht="48.75" customHeight="1" x14ac:dyDescent="0.2">
      <c r="A307" s="45"/>
      <c r="B307" s="44"/>
      <c r="C307" s="44"/>
      <c r="D307" s="44"/>
      <c r="E307" s="101" t="s">
        <v>65</v>
      </c>
      <c r="F307" s="194"/>
      <c r="G307" s="154">
        <v>50000</v>
      </c>
      <c r="H307" s="154">
        <v>48797.82</v>
      </c>
      <c r="I307" s="17">
        <f t="shared" si="17"/>
        <v>0.97595639999999995</v>
      </c>
      <c r="J307" s="114"/>
    </row>
    <row r="308" spans="1:10" s="51" customFormat="1" ht="38.25" customHeight="1" x14ac:dyDescent="0.2">
      <c r="A308" s="45"/>
      <c r="B308" s="44"/>
      <c r="C308" s="44"/>
      <c r="D308" s="44"/>
      <c r="E308" s="101" t="s">
        <v>66</v>
      </c>
      <c r="F308" s="194"/>
      <c r="G308" s="154">
        <v>530000</v>
      </c>
      <c r="H308" s="154">
        <v>522810.01</v>
      </c>
      <c r="I308" s="17">
        <f t="shared" si="17"/>
        <v>0.98643398113207548</v>
      </c>
      <c r="J308" s="114"/>
    </row>
    <row r="309" spans="1:10" s="51" customFormat="1" ht="48" customHeight="1" x14ac:dyDescent="0.2">
      <c r="A309" s="45"/>
      <c r="B309" s="44"/>
      <c r="C309" s="44"/>
      <c r="D309" s="44"/>
      <c r="E309" s="101" t="s">
        <v>67</v>
      </c>
      <c r="F309" s="194"/>
      <c r="G309" s="154">
        <v>181000</v>
      </c>
      <c r="H309" s="154">
        <v>176101.25</v>
      </c>
      <c r="I309" s="17">
        <f t="shared" si="17"/>
        <v>0.97293508287292818</v>
      </c>
      <c r="J309" s="114"/>
    </row>
    <row r="310" spans="1:10" s="51" customFormat="1" ht="47.25" customHeight="1" x14ac:dyDescent="0.2">
      <c r="A310" s="45"/>
      <c r="B310" s="44"/>
      <c r="C310" s="44"/>
      <c r="D310" s="44"/>
      <c r="E310" s="101" t="s">
        <v>68</v>
      </c>
      <c r="F310" s="194"/>
      <c r="G310" s="154">
        <v>422000</v>
      </c>
      <c r="H310" s="154">
        <v>417472.67</v>
      </c>
      <c r="I310" s="17">
        <f t="shared" si="17"/>
        <v>0.98927172985781986</v>
      </c>
      <c r="J310" s="114"/>
    </row>
    <row r="311" spans="1:10" s="51" customFormat="1" ht="49.5" customHeight="1" x14ac:dyDescent="0.2">
      <c r="A311" s="45"/>
      <c r="B311" s="44"/>
      <c r="C311" s="44"/>
      <c r="D311" s="44"/>
      <c r="E311" s="101" t="s">
        <v>171</v>
      </c>
      <c r="F311" s="194"/>
      <c r="G311" s="154">
        <v>17300</v>
      </c>
      <c r="H311" s="154">
        <v>12750.49</v>
      </c>
      <c r="I311" s="17">
        <f t="shared" si="17"/>
        <v>0.73702254335260109</v>
      </c>
      <c r="J311" s="114"/>
    </row>
    <row r="312" spans="1:10" s="51" customFormat="1" ht="32.25" customHeight="1" x14ac:dyDescent="0.2">
      <c r="A312" s="45"/>
      <c r="B312" s="44"/>
      <c r="C312" s="44"/>
      <c r="D312" s="44"/>
      <c r="E312" s="101" t="s">
        <v>172</v>
      </c>
      <c r="F312" s="194"/>
      <c r="G312" s="154">
        <v>21500</v>
      </c>
      <c r="H312" s="154">
        <v>21399.919999999998</v>
      </c>
      <c r="I312" s="17">
        <f t="shared" si="17"/>
        <v>0.99534511627906974</v>
      </c>
      <c r="J312" s="114"/>
    </row>
    <row r="313" spans="1:10" s="51" customFormat="1" ht="32.25" customHeight="1" x14ac:dyDescent="0.2">
      <c r="A313" s="45"/>
      <c r="B313" s="44"/>
      <c r="C313" s="44"/>
      <c r="D313" s="44"/>
      <c r="E313" s="101" t="s">
        <v>174</v>
      </c>
      <c r="F313" s="194"/>
      <c r="G313" s="154">
        <v>3500</v>
      </c>
      <c r="H313" s="154">
        <v>3450</v>
      </c>
      <c r="I313" s="17">
        <f t="shared" si="17"/>
        <v>0.98571428571428577</v>
      </c>
      <c r="J313" s="114"/>
    </row>
    <row r="314" spans="1:10" s="51" customFormat="1" ht="34.5" customHeight="1" x14ac:dyDescent="0.2">
      <c r="A314" s="45"/>
      <c r="B314" s="44"/>
      <c r="C314" s="44"/>
      <c r="D314" s="44"/>
      <c r="E314" s="101" t="s">
        <v>173</v>
      </c>
      <c r="F314" s="194"/>
      <c r="G314" s="154">
        <v>39925.199999999997</v>
      </c>
      <c r="H314" s="154">
        <v>39400</v>
      </c>
      <c r="I314" s="17">
        <f t="shared" si="17"/>
        <v>0.98684540089968242</v>
      </c>
      <c r="J314" s="114"/>
    </row>
    <row r="315" spans="1:10" s="51" customFormat="1" ht="28.5" x14ac:dyDescent="0.2">
      <c r="A315" s="45"/>
      <c r="B315" s="44"/>
      <c r="C315" s="44"/>
      <c r="D315" s="44"/>
      <c r="E315" s="57" t="s">
        <v>69</v>
      </c>
      <c r="F315" s="150">
        <f>SUM(F316,F325)</f>
        <v>0</v>
      </c>
      <c r="G315" s="152">
        <f>SUM(G316,G325)</f>
        <v>1069383.2</v>
      </c>
      <c r="H315" s="152">
        <f>SUM(H316,H325)</f>
        <v>1044323.0799999998</v>
      </c>
      <c r="I315" s="16">
        <f t="shared" si="17"/>
        <v>0.97656581850173063</v>
      </c>
      <c r="J315" s="114"/>
    </row>
    <row r="316" spans="1:10" s="51" customFormat="1" ht="28.5" x14ac:dyDescent="0.2">
      <c r="A316" s="45"/>
      <c r="B316" s="44"/>
      <c r="C316" s="44"/>
      <c r="D316" s="44"/>
      <c r="E316" s="62" t="s">
        <v>321</v>
      </c>
      <c r="F316" s="194">
        <f>SUM(F317:F324)</f>
        <v>0</v>
      </c>
      <c r="G316" s="152">
        <f>SUM(G317:G324)</f>
        <v>489423.2</v>
      </c>
      <c r="H316" s="152">
        <f>SUM(H317:H324)</f>
        <v>481209.63999999996</v>
      </c>
      <c r="I316" s="16">
        <f t="shared" si="17"/>
        <v>0.98321787769766522</v>
      </c>
      <c r="J316" s="114"/>
    </row>
    <row r="317" spans="1:10" s="51" customFormat="1" ht="54" x14ac:dyDescent="0.2">
      <c r="A317" s="45"/>
      <c r="B317" s="44"/>
      <c r="C317" s="44"/>
      <c r="D317" s="44"/>
      <c r="E317" s="101" t="s">
        <v>70</v>
      </c>
      <c r="F317" s="194"/>
      <c r="G317" s="154">
        <v>130000</v>
      </c>
      <c r="H317" s="154">
        <v>127883.28</v>
      </c>
      <c r="I317" s="17">
        <f t="shared" si="17"/>
        <v>0.98371753846153842</v>
      </c>
      <c r="J317" s="114"/>
    </row>
    <row r="318" spans="1:10" s="51" customFormat="1" ht="62.25" customHeight="1" x14ac:dyDescent="0.2">
      <c r="A318" s="45"/>
      <c r="B318" s="44"/>
      <c r="C318" s="44"/>
      <c r="D318" s="44"/>
      <c r="E318" s="101" t="s">
        <v>71</v>
      </c>
      <c r="F318" s="194"/>
      <c r="G318" s="154">
        <v>30000</v>
      </c>
      <c r="H318" s="154">
        <v>29986.720000000001</v>
      </c>
      <c r="I318" s="17">
        <f t="shared" si="17"/>
        <v>0.99955733333333341</v>
      </c>
      <c r="J318" s="114"/>
    </row>
    <row r="319" spans="1:10" s="51" customFormat="1" ht="48" customHeight="1" x14ac:dyDescent="0.2">
      <c r="A319" s="45"/>
      <c r="B319" s="44"/>
      <c r="C319" s="44"/>
      <c r="D319" s="44"/>
      <c r="E319" s="101" t="s">
        <v>72</v>
      </c>
      <c r="F319" s="194"/>
      <c r="G319" s="154">
        <v>105000</v>
      </c>
      <c r="H319" s="154">
        <v>104996.88</v>
      </c>
      <c r="I319" s="17">
        <f t="shared" si="17"/>
        <v>0.99997028571428581</v>
      </c>
      <c r="J319" s="114"/>
    </row>
    <row r="320" spans="1:10" s="51" customFormat="1" ht="48.75" customHeight="1" x14ac:dyDescent="0.2">
      <c r="A320" s="45"/>
      <c r="B320" s="44"/>
      <c r="C320" s="44"/>
      <c r="D320" s="44"/>
      <c r="E320" s="101" t="s">
        <v>73</v>
      </c>
      <c r="F320" s="194"/>
      <c r="G320" s="154">
        <v>17783.8</v>
      </c>
      <c r="H320" s="154">
        <v>15034.2</v>
      </c>
      <c r="I320" s="17">
        <f t="shared" si="17"/>
        <v>0.8453873750267098</v>
      </c>
      <c r="J320" s="114"/>
    </row>
    <row r="321" spans="1:10" s="51" customFormat="1" ht="73.5" customHeight="1" x14ac:dyDescent="0.2">
      <c r="A321" s="45"/>
      <c r="B321" s="44"/>
      <c r="C321" s="44"/>
      <c r="D321" s="44"/>
      <c r="E321" s="101" t="s">
        <v>74</v>
      </c>
      <c r="F321" s="194"/>
      <c r="G321" s="154">
        <v>66641.100000000006</v>
      </c>
      <c r="H321" s="154">
        <v>66584.399999999994</v>
      </c>
      <c r="I321" s="17">
        <f t="shared" si="17"/>
        <v>0.99914917370811684</v>
      </c>
      <c r="J321" s="114"/>
    </row>
    <row r="322" spans="1:10" s="51" customFormat="1" ht="37.5" customHeight="1" x14ac:dyDescent="0.2">
      <c r="A322" s="45"/>
      <c r="B322" s="44"/>
      <c r="C322" s="44"/>
      <c r="D322" s="44"/>
      <c r="E322" s="101" t="s">
        <v>75</v>
      </c>
      <c r="F322" s="194"/>
      <c r="G322" s="154">
        <v>26550.3</v>
      </c>
      <c r="H322" s="154">
        <v>24498.17</v>
      </c>
      <c r="I322" s="17">
        <f t="shared" si="17"/>
        <v>0.92270784134265904</v>
      </c>
      <c r="J322" s="114"/>
    </row>
    <row r="323" spans="1:10" s="51" customFormat="1" ht="35.25" customHeight="1" x14ac:dyDescent="0.2">
      <c r="A323" s="45"/>
      <c r="B323" s="44"/>
      <c r="C323" s="44"/>
      <c r="D323" s="44"/>
      <c r="E323" s="101" t="s">
        <v>76</v>
      </c>
      <c r="F323" s="194"/>
      <c r="G323" s="154">
        <v>18448</v>
      </c>
      <c r="H323" s="154">
        <v>17228.05</v>
      </c>
      <c r="I323" s="17">
        <f t="shared" si="17"/>
        <v>0.93387088031222898</v>
      </c>
      <c r="J323" s="114"/>
    </row>
    <row r="324" spans="1:10" s="51" customFormat="1" ht="33" customHeight="1" x14ac:dyDescent="0.2">
      <c r="A324" s="45"/>
      <c r="B324" s="44"/>
      <c r="C324" s="44"/>
      <c r="D324" s="44"/>
      <c r="E324" s="101" t="s">
        <v>170</v>
      </c>
      <c r="F324" s="194"/>
      <c r="G324" s="154">
        <v>95000</v>
      </c>
      <c r="H324" s="154">
        <v>94997.94</v>
      </c>
      <c r="I324" s="17">
        <f t="shared" si="17"/>
        <v>0.99997831578947372</v>
      </c>
      <c r="J324" s="114"/>
    </row>
    <row r="325" spans="1:10" s="51" customFormat="1" ht="27.75" customHeight="1" x14ac:dyDescent="0.2">
      <c r="A325" s="45"/>
      <c r="B325" s="44"/>
      <c r="C325" s="44"/>
      <c r="D325" s="44"/>
      <c r="E325" s="61" t="s">
        <v>320</v>
      </c>
      <c r="F325" s="150">
        <f>SUM(F326)</f>
        <v>0</v>
      </c>
      <c r="G325" s="152">
        <f>SUM(G326)</f>
        <v>579960</v>
      </c>
      <c r="H325" s="152">
        <f>SUM(H326)</f>
        <v>563113.43999999994</v>
      </c>
      <c r="I325" s="16">
        <f t="shared" si="17"/>
        <v>0.97095220360024814</v>
      </c>
      <c r="J325" s="114"/>
    </row>
    <row r="326" spans="1:10" s="51" customFormat="1" ht="54" x14ac:dyDescent="0.2">
      <c r="A326" s="45"/>
      <c r="B326" s="44"/>
      <c r="C326" s="44"/>
      <c r="D326" s="44"/>
      <c r="E326" s="101" t="s">
        <v>169</v>
      </c>
      <c r="F326" s="194"/>
      <c r="G326" s="154">
        <v>579960</v>
      </c>
      <c r="H326" s="154">
        <v>563113.43999999994</v>
      </c>
      <c r="I326" s="17">
        <f t="shared" si="17"/>
        <v>0.97095220360024814</v>
      </c>
      <c r="J326" s="114"/>
    </row>
    <row r="327" spans="1:10" s="51" customFormat="1" x14ac:dyDescent="0.2">
      <c r="A327" s="45"/>
      <c r="B327" s="44"/>
      <c r="C327" s="44"/>
      <c r="D327" s="44"/>
      <c r="E327" s="19" t="s">
        <v>307</v>
      </c>
      <c r="F327" s="150">
        <f>SUM(F328)</f>
        <v>9516000</v>
      </c>
      <c r="G327" s="152">
        <f>SUM(G328)</f>
        <v>101156.9</v>
      </c>
      <c r="H327" s="152">
        <f>SUM(H328)</f>
        <v>0</v>
      </c>
      <c r="I327" s="17" t="str">
        <f t="shared" si="17"/>
        <v xml:space="preserve">       </v>
      </c>
      <c r="J327" s="114"/>
    </row>
    <row r="328" spans="1:10" s="51" customFormat="1" ht="20.25" customHeight="1" x14ac:dyDescent="0.2">
      <c r="A328" s="45"/>
      <c r="B328" s="44"/>
      <c r="C328" s="44"/>
      <c r="D328" s="44"/>
      <c r="E328" s="63" t="s">
        <v>321</v>
      </c>
      <c r="F328" s="194">
        <v>9516000</v>
      </c>
      <c r="G328" s="153">
        <v>101156.9</v>
      </c>
      <c r="H328" s="153"/>
      <c r="I328" s="17" t="str">
        <f t="shared" si="17"/>
        <v xml:space="preserve">       </v>
      </c>
      <c r="J328" s="114"/>
    </row>
    <row r="329" spans="1:10" s="51" customFormat="1" ht="28.5" x14ac:dyDescent="0.2">
      <c r="A329" s="45"/>
      <c r="B329" s="44"/>
      <c r="C329" s="44"/>
      <c r="D329" s="44"/>
      <c r="E329" s="47" t="s">
        <v>447</v>
      </c>
      <c r="F329" s="150">
        <f>SUM(F330)</f>
        <v>79903.5</v>
      </c>
      <c r="G329" s="152">
        <f>SUM(G330)</f>
        <v>271851.09999999998</v>
      </c>
      <c r="H329" s="152">
        <f>SUM(H330)</f>
        <v>248636.05</v>
      </c>
      <c r="I329" s="16">
        <f t="shared" si="17"/>
        <v>0.91460380333204472</v>
      </c>
      <c r="J329" s="114"/>
    </row>
    <row r="330" spans="1:10" s="51" customFormat="1" ht="34.5" customHeight="1" x14ac:dyDescent="0.2">
      <c r="A330" s="45"/>
      <c r="B330" s="44"/>
      <c r="C330" s="44"/>
      <c r="D330" s="44"/>
      <c r="E330" s="28" t="s">
        <v>331</v>
      </c>
      <c r="F330" s="194">
        <v>79903.5</v>
      </c>
      <c r="G330" s="153">
        <v>271851.09999999998</v>
      </c>
      <c r="H330" s="153">
        <v>248636.05</v>
      </c>
      <c r="I330" s="17">
        <f t="shared" ref="I330:I393" si="19">IF(H330=0,"       ",H330/G330)</f>
        <v>0.91460380333204472</v>
      </c>
      <c r="J330" s="114"/>
    </row>
    <row r="331" spans="1:10" s="51" customFormat="1" x14ac:dyDescent="0.2">
      <c r="A331" s="45"/>
      <c r="B331" s="44"/>
      <c r="C331" s="44"/>
      <c r="D331" s="44"/>
      <c r="E331" s="47" t="s">
        <v>462</v>
      </c>
      <c r="F331" s="150">
        <f>SUM(F332)</f>
        <v>44000</v>
      </c>
      <c r="G331" s="152">
        <f>SUM(G332)</f>
        <v>48258.6</v>
      </c>
      <c r="H331" s="152">
        <f>SUM(H332)</f>
        <v>47426.03</v>
      </c>
      <c r="I331" s="16">
        <f t="shared" si="19"/>
        <v>0.98274773822696893</v>
      </c>
      <c r="J331" s="114"/>
    </row>
    <row r="332" spans="1:10" s="51" customFormat="1" x14ac:dyDescent="0.2">
      <c r="A332" s="45"/>
      <c r="B332" s="44"/>
      <c r="C332" s="44"/>
      <c r="D332" s="44"/>
      <c r="E332" s="63" t="s">
        <v>321</v>
      </c>
      <c r="F332" s="194">
        <v>44000</v>
      </c>
      <c r="G332" s="153">
        <v>48258.6</v>
      </c>
      <c r="H332" s="153">
        <v>47426.03</v>
      </c>
      <c r="I332" s="17">
        <f t="shared" si="19"/>
        <v>0.98274773822696893</v>
      </c>
      <c r="J332" s="114"/>
    </row>
    <row r="333" spans="1:10" s="51" customFormat="1" ht="20.25" customHeight="1" x14ac:dyDescent="0.2">
      <c r="A333" s="44" t="s">
        <v>349</v>
      </c>
      <c r="B333" s="44" t="s">
        <v>340</v>
      </c>
      <c r="C333" s="44" t="s">
        <v>323</v>
      </c>
      <c r="D333" s="44" t="s">
        <v>336</v>
      </c>
      <c r="E333" s="57" t="s">
        <v>486</v>
      </c>
      <c r="F333" s="150">
        <f>SUM(F338,F343,F349,F351)</f>
        <v>563096.69999999995</v>
      </c>
      <c r="G333" s="152">
        <f>SUM(G338,G343,G349,G351)</f>
        <v>40801</v>
      </c>
      <c r="H333" s="152">
        <f>SUM(H338,H343,H349,H351)</f>
        <v>40800.910000000003</v>
      </c>
      <c r="I333" s="16">
        <f t="shared" si="19"/>
        <v>0.99999779417171153</v>
      </c>
      <c r="J333" s="114"/>
    </row>
    <row r="334" spans="1:10" s="51" customFormat="1" x14ac:dyDescent="0.2">
      <c r="A334" s="44"/>
      <c r="B334" s="44"/>
      <c r="C334" s="44"/>
      <c r="D334" s="44"/>
      <c r="E334" s="49" t="s">
        <v>375</v>
      </c>
      <c r="F334" s="150"/>
      <c r="G334" s="152"/>
      <c r="H334" s="152"/>
      <c r="I334" s="17" t="str">
        <f t="shared" si="19"/>
        <v xml:space="preserve">       </v>
      </c>
      <c r="J334" s="114"/>
    </row>
    <row r="335" spans="1:10" s="51" customFormat="1" x14ac:dyDescent="0.2">
      <c r="A335" s="45"/>
      <c r="B335" s="44"/>
      <c r="C335" s="44"/>
      <c r="D335" s="44"/>
      <c r="E335" s="64" t="s">
        <v>321</v>
      </c>
      <c r="F335" s="194">
        <f>SUM(F339,F344,F352)</f>
        <v>545096.69999999995</v>
      </c>
      <c r="G335" s="153">
        <f>SUM(G339,G344,G352)</f>
        <v>4180</v>
      </c>
      <c r="H335" s="153">
        <f>SUM(H339,H344,H352)</f>
        <v>4179.91</v>
      </c>
      <c r="I335" s="17">
        <f t="shared" si="19"/>
        <v>0.99997846889952147</v>
      </c>
      <c r="J335" s="114"/>
    </row>
    <row r="336" spans="1:10" s="51" customFormat="1" ht="31.5" customHeight="1" x14ac:dyDescent="0.2">
      <c r="A336" s="45"/>
      <c r="B336" s="44"/>
      <c r="C336" s="44"/>
      <c r="D336" s="44"/>
      <c r="E336" s="21" t="s">
        <v>331</v>
      </c>
      <c r="F336" s="194">
        <f>SUM(F350)</f>
        <v>18000</v>
      </c>
      <c r="G336" s="153">
        <f>SUM(G350)</f>
        <v>36621</v>
      </c>
      <c r="H336" s="153">
        <f>SUM(H350)</f>
        <v>36621</v>
      </c>
      <c r="I336" s="17">
        <f t="shared" si="19"/>
        <v>1</v>
      </c>
      <c r="J336" s="114"/>
    </row>
    <row r="337" spans="1:10" s="51" customFormat="1" x14ac:dyDescent="0.2">
      <c r="A337" s="45"/>
      <c r="B337" s="44"/>
      <c r="C337" s="44"/>
      <c r="D337" s="44"/>
      <c r="E337" s="49" t="s">
        <v>375</v>
      </c>
      <c r="F337" s="151"/>
      <c r="G337" s="153"/>
      <c r="H337" s="153"/>
      <c r="I337" s="17" t="str">
        <f t="shared" si="19"/>
        <v xml:space="preserve">       </v>
      </c>
      <c r="J337" s="114"/>
    </row>
    <row r="338" spans="1:10" s="51" customFormat="1" ht="18" customHeight="1" x14ac:dyDescent="0.2">
      <c r="A338" s="45"/>
      <c r="B338" s="44"/>
      <c r="C338" s="44"/>
      <c r="D338" s="44"/>
      <c r="E338" s="41" t="s">
        <v>545</v>
      </c>
      <c r="F338" s="156">
        <f>SUM(F339)</f>
        <v>92096.7</v>
      </c>
      <c r="G338" s="156">
        <f>SUM(G339)</f>
        <v>4100</v>
      </c>
      <c r="H338" s="156">
        <f>SUM(H339)</f>
        <v>4099.91</v>
      </c>
      <c r="I338" s="16">
        <f t="shared" si="19"/>
        <v>0.99997804878048779</v>
      </c>
      <c r="J338" s="114"/>
    </row>
    <row r="339" spans="1:10" s="51" customFormat="1" x14ac:dyDescent="0.2">
      <c r="A339" s="45"/>
      <c r="B339" s="44"/>
      <c r="C339" s="44"/>
      <c r="D339" s="44"/>
      <c r="E339" s="64" t="s">
        <v>321</v>
      </c>
      <c r="F339" s="157">
        <f>SUM(F341)+F342</f>
        <v>92096.7</v>
      </c>
      <c r="G339" s="157">
        <f>SUM(G341)+G342</f>
        <v>4100</v>
      </c>
      <c r="H339" s="157">
        <f>SUM(H341)+H342</f>
        <v>4099.91</v>
      </c>
      <c r="I339" s="17">
        <f t="shared" si="19"/>
        <v>0.99997804878048779</v>
      </c>
      <c r="J339" s="114"/>
    </row>
    <row r="340" spans="1:10" s="51" customFormat="1" x14ac:dyDescent="0.2">
      <c r="A340" s="45"/>
      <c r="B340" s="44"/>
      <c r="C340" s="44"/>
      <c r="D340" s="44"/>
      <c r="E340" s="49" t="s">
        <v>375</v>
      </c>
      <c r="F340" s="157"/>
      <c r="G340" s="157"/>
      <c r="H340" s="157"/>
      <c r="I340" s="17" t="str">
        <f t="shared" si="19"/>
        <v xml:space="preserve">       </v>
      </c>
      <c r="J340" s="114"/>
    </row>
    <row r="341" spans="1:10" s="51" customFormat="1" ht="33" customHeight="1" x14ac:dyDescent="0.2">
      <c r="A341" s="45"/>
      <c r="B341" s="44"/>
      <c r="C341" s="44"/>
      <c r="D341" s="44"/>
      <c r="E341" s="46" t="s">
        <v>544</v>
      </c>
      <c r="F341" s="157">
        <v>92096.7</v>
      </c>
      <c r="G341" s="157"/>
      <c r="H341" s="157"/>
      <c r="I341" s="17" t="str">
        <f t="shared" si="19"/>
        <v xml:space="preserve">       </v>
      </c>
      <c r="J341" s="114"/>
    </row>
    <row r="342" spans="1:10" s="51" customFormat="1" ht="60.75" customHeight="1" x14ac:dyDescent="0.2">
      <c r="A342" s="45"/>
      <c r="B342" s="44"/>
      <c r="C342" s="44"/>
      <c r="D342" s="44"/>
      <c r="E342" s="46" t="s">
        <v>77</v>
      </c>
      <c r="F342" s="157"/>
      <c r="G342" s="157">
        <v>4100</v>
      </c>
      <c r="H342" s="157">
        <v>4099.91</v>
      </c>
      <c r="I342" s="17">
        <f t="shared" si="19"/>
        <v>0.99997804878048779</v>
      </c>
      <c r="J342" s="114"/>
    </row>
    <row r="343" spans="1:10" s="51" customFormat="1" ht="19.5" customHeight="1" x14ac:dyDescent="0.2">
      <c r="A343" s="45"/>
      <c r="B343" s="44"/>
      <c r="C343" s="44"/>
      <c r="D343" s="44"/>
      <c r="E343" s="41" t="s">
        <v>546</v>
      </c>
      <c r="F343" s="156">
        <f>SUM(F344)</f>
        <v>442000</v>
      </c>
      <c r="G343" s="156">
        <f>SUM(G344)</f>
        <v>0</v>
      </c>
      <c r="H343" s="156">
        <f>SUM(H344)</f>
        <v>0</v>
      </c>
      <c r="I343" s="17" t="str">
        <f t="shared" si="19"/>
        <v xml:space="preserve">       </v>
      </c>
      <c r="J343" s="114"/>
    </row>
    <row r="344" spans="1:10" s="51" customFormat="1" x14ac:dyDescent="0.2">
      <c r="A344" s="45"/>
      <c r="B344" s="44"/>
      <c r="C344" s="44"/>
      <c r="D344" s="44"/>
      <c r="E344" s="64" t="s">
        <v>321</v>
      </c>
      <c r="F344" s="157">
        <f>SUM(F346:F348)</f>
        <v>442000</v>
      </c>
      <c r="G344" s="157">
        <f>SUM(G346:G348)</f>
        <v>0</v>
      </c>
      <c r="H344" s="157">
        <f>SUM(H346:H348)</f>
        <v>0</v>
      </c>
      <c r="I344" s="17" t="str">
        <f t="shared" si="19"/>
        <v xml:space="preserve">       </v>
      </c>
      <c r="J344" s="114"/>
    </row>
    <row r="345" spans="1:10" s="51" customFormat="1" x14ac:dyDescent="0.2">
      <c r="A345" s="45"/>
      <c r="B345" s="44"/>
      <c r="C345" s="44"/>
      <c r="D345" s="44"/>
      <c r="E345" s="49" t="s">
        <v>375</v>
      </c>
      <c r="F345" s="157"/>
      <c r="G345" s="157"/>
      <c r="H345" s="157"/>
      <c r="I345" s="17" t="str">
        <f t="shared" si="19"/>
        <v xml:space="preserve">       </v>
      </c>
      <c r="J345" s="114"/>
    </row>
    <row r="346" spans="1:10" s="51" customFormat="1" x14ac:dyDescent="0.2">
      <c r="A346" s="45"/>
      <c r="B346" s="44"/>
      <c r="C346" s="44"/>
      <c r="D346" s="44"/>
      <c r="E346" s="46" t="s">
        <v>547</v>
      </c>
      <c r="F346" s="157">
        <v>83000</v>
      </c>
      <c r="G346" s="157"/>
      <c r="H346" s="157"/>
      <c r="I346" s="17" t="str">
        <f t="shared" si="19"/>
        <v xml:space="preserve">       </v>
      </c>
      <c r="J346" s="114"/>
    </row>
    <row r="347" spans="1:10" s="51" customFormat="1" ht="33.75" customHeight="1" x14ac:dyDescent="0.2">
      <c r="A347" s="45"/>
      <c r="B347" s="44"/>
      <c r="C347" s="44"/>
      <c r="D347" s="44"/>
      <c r="E347" s="46" t="s">
        <v>548</v>
      </c>
      <c r="F347" s="157">
        <v>138000</v>
      </c>
      <c r="G347" s="157"/>
      <c r="H347" s="157"/>
      <c r="I347" s="17" t="str">
        <f t="shared" si="19"/>
        <v xml:space="preserve">       </v>
      </c>
      <c r="J347" s="114"/>
    </row>
    <row r="348" spans="1:10" s="51" customFormat="1" ht="21.75" customHeight="1" x14ac:dyDescent="0.2">
      <c r="A348" s="45"/>
      <c r="B348" s="44"/>
      <c r="C348" s="44"/>
      <c r="D348" s="44"/>
      <c r="E348" s="46" t="s">
        <v>549</v>
      </c>
      <c r="F348" s="157">
        <v>221000</v>
      </c>
      <c r="G348" s="157"/>
      <c r="H348" s="157"/>
      <c r="I348" s="17" t="str">
        <f t="shared" si="19"/>
        <v xml:space="preserve">       </v>
      </c>
      <c r="J348" s="114"/>
    </row>
    <row r="349" spans="1:10" s="51" customFormat="1" ht="28.5" x14ac:dyDescent="0.2">
      <c r="A349" s="45"/>
      <c r="B349" s="44"/>
      <c r="C349" s="44"/>
      <c r="D349" s="44"/>
      <c r="E349" s="41" t="s">
        <v>550</v>
      </c>
      <c r="F349" s="156">
        <f>SUM(F350)</f>
        <v>18000</v>
      </c>
      <c r="G349" s="156">
        <f>SUM(G350)</f>
        <v>36621</v>
      </c>
      <c r="H349" s="156">
        <f>SUM(H350)</f>
        <v>36621</v>
      </c>
      <c r="I349" s="16">
        <f t="shared" si="19"/>
        <v>1</v>
      </c>
      <c r="J349" s="114"/>
    </row>
    <row r="350" spans="1:10" s="51" customFormat="1" ht="34.5" customHeight="1" x14ac:dyDescent="0.2">
      <c r="A350" s="45"/>
      <c r="B350" s="44"/>
      <c r="C350" s="44"/>
      <c r="D350" s="44"/>
      <c r="E350" s="28" t="s">
        <v>331</v>
      </c>
      <c r="F350" s="157">
        <v>18000</v>
      </c>
      <c r="G350" s="157">
        <v>36621</v>
      </c>
      <c r="H350" s="157">
        <v>36621</v>
      </c>
      <c r="I350" s="17">
        <f t="shared" si="19"/>
        <v>1</v>
      </c>
      <c r="J350" s="114"/>
    </row>
    <row r="351" spans="1:10" s="51" customFormat="1" x14ac:dyDescent="0.2">
      <c r="A351" s="45"/>
      <c r="B351" s="44"/>
      <c r="C351" s="44"/>
      <c r="D351" s="44"/>
      <c r="E351" s="41" t="s">
        <v>551</v>
      </c>
      <c r="F351" s="156">
        <f>SUM(F352)</f>
        <v>11000</v>
      </c>
      <c r="G351" s="156">
        <f>SUM(G352)</f>
        <v>80</v>
      </c>
      <c r="H351" s="156">
        <f>SUM(H352)</f>
        <v>80</v>
      </c>
      <c r="I351" s="16">
        <f t="shared" si="19"/>
        <v>1</v>
      </c>
      <c r="J351" s="114"/>
    </row>
    <row r="352" spans="1:10" s="51" customFormat="1" ht="21.75" customHeight="1" x14ac:dyDescent="0.2">
      <c r="A352" s="45"/>
      <c r="B352" s="44"/>
      <c r="C352" s="44"/>
      <c r="D352" s="44"/>
      <c r="E352" s="64" t="s">
        <v>321</v>
      </c>
      <c r="F352" s="157">
        <v>11000</v>
      </c>
      <c r="G352" s="157">
        <v>80</v>
      </c>
      <c r="H352" s="157">
        <v>80</v>
      </c>
      <c r="I352" s="17">
        <f t="shared" si="19"/>
        <v>1</v>
      </c>
      <c r="J352" s="114"/>
    </row>
    <row r="353" spans="1:10" s="110" customFormat="1" ht="24" customHeight="1" x14ac:dyDescent="0.2">
      <c r="A353" s="107"/>
      <c r="B353" s="107"/>
      <c r="C353" s="107"/>
      <c r="D353" s="107"/>
      <c r="E353" s="108" t="s">
        <v>376</v>
      </c>
      <c r="F353" s="146">
        <f>SUM(F359,F361,F366,F373,F444,F453,F489,F504,F536,F543,F572)</f>
        <v>17254998.799999997</v>
      </c>
      <c r="G353" s="143">
        <f>SUM(G359,G361,G366,G373,G444,G453,G489,G504,G536,G543,G572)</f>
        <v>7730327.7999999998</v>
      </c>
      <c r="H353" s="143">
        <f>SUM(H359,H361,H366,H373,H444,H453,H489,H504,H536,H543,H572)</f>
        <v>6578538.0899999999</v>
      </c>
      <c r="I353" s="109">
        <f t="shared" si="19"/>
        <v>0.85100376855946525</v>
      </c>
      <c r="J353" s="115"/>
    </row>
    <row r="354" spans="1:10" s="51" customFormat="1" x14ac:dyDescent="0.2">
      <c r="A354" s="15"/>
      <c r="B354" s="15"/>
      <c r="C354" s="15"/>
      <c r="D354" s="15"/>
      <c r="E354" s="61" t="s">
        <v>320</v>
      </c>
      <c r="F354" s="92">
        <f>SUM(F362,F367,F376,F454,F490,F574)</f>
        <v>2851980.1</v>
      </c>
      <c r="G354" s="142">
        <f>SUM(G362,G367,G376,G454,G490,G574)</f>
        <v>3227785.5</v>
      </c>
      <c r="H354" s="142">
        <f>SUM(H362,H367,H376,H454,H490,H574)</f>
        <v>3159396.32</v>
      </c>
      <c r="I354" s="16">
        <f t="shared" si="19"/>
        <v>0.9788123529274172</v>
      </c>
      <c r="J354" s="114"/>
    </row>
    <row r="355" spans="1:10" s="51" customFormat="1" ht="28.5" x14ac:dyDescent="0.2">
      <c r="A355" s="15"/>
      <c r="B355" s="15"/>
      <c r="C355" s="15"/>
      <c r="D355" s="15"/>
      <c r="E355" s="61" t="s">
        <v>321</v>
      </c>
      <c r="F355" s="92">
        <f>SUM(F374,F445,F505,F538,F545,F573)</f>
        <v>14399081.699999999</v>
      </c>
      <c r="G355" s="142">
        <f>SUM(G374,G445,G505,G538,G545,G573)</f>
        <v>4285789.7</v>
      </c>
      <c r="H355" s="142">
        <f>SUM(H374,H445,H505,H538,H545,H573)</f>
        <v>3251057.54</v>
      </c>
      <c r="I355" s="16">
        <f t="shared" si="19"/>
        <v>0.75856674442052063</v>
      </c>
      <c r="J355" s="114"/>
    </row>
    <row r="356" spans="1:10" s="51" customFormat="1" ht="28.5" x14ac:dyDescent="0.2">
      <c r="A356" s="15"/>
      <c r="B356" s="15"/>
      <c r="C356" s="15"/>
      <c r="D356" s="15"/>
      <c r="E356" s="20" t="s">
        <v>331</v>
      </c>
      <c r="F356" s="92">
        <f>SUM(F371,F375,F449,F455,F500,F506,F541,F559,F575)</f>
        <v>0</v>
      </c>
      <c r="G356" s="142">
        <f>SUM(G371,G375,G449,G455,G500,G506,G541,G559,G575)</f>
        <v>149944.6</v>
      </c>
      <c r="H356" s="142">
        <f>SUM(H371,H375,H449,H455,H500,H506,H541,H559,H575)</f>
        <v>134326.08000000002</v>
      </c>
      <c r="I356" s="16">
        <f t="shared" si="19"/>
        <v>0.89583806285788226</v>
      </c>
      <c r="J356" s="114"/>
    </row>
    <row r="357" spans="1:10" s="51" customFormat="1" x14ac:dyDescent="0.2">
      <c r="A357" s="15"/>
      <c r="B357" s="15"/>
      <c r="C357" s="15"/>
      <c r="D357" s="15"/>
      <c r="E357" s="61" t="s">
        <v>322</v>
      </c>
      <c r="F357" s="92">
        <f>SUM(F360,F576)</f>
        <v>3937</v>
      </c>
      <c r="G357" s="142">
        <f>SUM(G360,G576)</f>
        <v>66808</v>
      </c>
      <c r="H357" s="142">
        <f>SUM(H360,H576)</f>
        <v>33758.15</v>
      </c>
      <c r="I357" s="16">
        <f t="shared" si="19"/>
        <v>0.50530101185486775</v>
      </c>
      <c r="J357" s="114"/>
    </row>
    <row r="358" spans="1:10" s="51" customFormat="1" x14ac:dyDescent="0.2">
      <c r="A358" s="12"/>
      <c r="B358" s="12"/>
      <c r="C358" s="12"/>
      <c r="D358" s="12"/>
      <c r="E358" s="49" t="s">
        <v>375</v>
      </c>
      <c r="F358" s="169"/>
      <c r="G358" s="144"/>
      <c r="H358" s="144"/>
      <c r="I358" s="16" t="str">
        <f t="shared" si="19"/>
        <v xml:space="preserve">       </v>
      </c>
      <c r="J358" s="114"/>
    </row>
    <row r="359" spans="1:10" s="51" customFormat="1" ht="42.75" x14ac:dyDescent="0.2">
      <c r="A359" s="12" t="s">
        <v>324</v>
      </c>
      <c r="B359" s="12" t="s">
        <v>324</v>
      </c>
      <c r="C359" s="12" t="s">
        <v>323</v>
      </c>
      <c r="D359" s="12" t="s">
        <v>336</v>
      </c>
      <c r="E359" s="39" t="s">
        <v>552</v>
      </c>
      <c r="F359" s="148">
        <f>SUM(F360)</f>
        <v>3937</v>
      </c>
      <c r="G359" s="148">
        <f>SUM(G360)</f>
        <v>3121</v>
      </c>
      <c r="H359" s="148">
        <f>SUM(H360)</f>
        <v>1432.66</v>
      </c>
      <c r="I359" s="16">
        <f t="shared" si="19"/>
        <v>0.45903876962512019</v>
      </c>
      <c r="J359" s="114"/>
    </row>
    <row r="360" spans="1:10" s="51" customFormat="1" ht="21" customHeight="1" x14ac:dyDescent="0.2">
      <c r="A360" s="12"/>
      <c r="B360" s="12"/>
      <c r="C360" s="12"/>
      <c r="D360" s="12"/>
      <c r="E360" s="60" t="s">
        <v>322</v>
      </c>
      <c r="F360" s="144">
        <v>3937</v>
      </c>
      <c r="G360" s="144">
        <v>3121</v>
      </c>
      <c r="H360" s="144">
        <v>1432.66</v>
      </c>
      <c r="I360" s="17">
        <f t="shared" si="19"/>
        <v>0.45903876962512019</v>
      </c>
      <c r="J360" s="114"/>
    </row>
    <row r="361" spans="1:10" s="51" customFormat="1" x14ac:dyDescent="0.2">
      <c r="A361" s="40" t="s">
        <v>337</v>
      </c>
      <c r="B361" s="40" t="s">
        <v>350</v>
      </c>
      <c r="C361" s="40" t="s">
        <v>336</v>
      </c>
      <c r="D361" s="59" t="s">
        <v>350</v>
      </c>
      <c r="E361" s="39" t="s">
        <v>553</v>
      </c>
      <c r="F361" s="142">
        <f t="shared" ref="F361:H362" si="20">SUM(F364)</f>
        <v>125000</v>
      </c>
      <c r="G361" s="142">
        <f t="shared" si="20"/>
        <v>125000</v>
      </c>
      <c r="H361" s="142">
        <f t="shared" si="20"/>
        <v>124999.98</v>
      </c>
      <c r="I361" s="16">
        <f t="shared" si="19"/>
        <v>0.99999983999999997</v>
      </c>
      <c r="J361" s="114"/>
    </row>
    <row r="362" spans="1:10" s="51" customFormat="1" ht="19.5" customHeight="1" x14ac:dyDescent="0.2">
      <c r="A362" s="40"/>
      <c r="B362" s="40"/>
      <c r="C362" s="40"/>
      <c r="D362" s="75"/>
      <c r="E362" s="60" t="s">
        <v>320</v>
      </c>
      <c r="F362" s="144">
        <f t="shared" si="20"/>
        <v>125000</v>
      </c>
      <c r="G362" s="144">
        <f t="shared" si="20"/>
        <v>125000</v>
      </c>
      <c r="H362" s="144">
        <f t="shared" si="20"/>
        <v>124999.98</v>
      </c>
      <c r="I362" s="17">
        <f t="shared" si="19"/>
        <v>0.99999983999999997</v>
      </c>
      <c r="J362" s="114"/>
    </row>
    <row r="363" spans="1:10" s="51" customFormat="1" x14ac:dyDescent="0.2">
      <c r="A363" s="40"/>
      <c r="B363" s="40"/>
      <c r="C363" s="40"/>
      <c r="D363" s="76"/>
      <c r="E363" s="77" t="s">
        <v>354</v>
      </c>
      <c r="F363" s="144"/>
      <c r="G363" s="144"/>
      <c r="H363" s="144"/>
      <c r="I363" s="17" t="str">
        <f t="shared" si="19"/>
        <v xml:space="preserve">       </v>
      </c>
      <c r="J363" s="114"/>
    </row>
    <row r="364" spans="1:10" s="51" customFormat="1" x14ac:dyDescent="0.2">
      <c r="A364" s="40"/>
      <c r="B364" s="40"/>
      <c r="C364" s="40"/>
      <c r="D364" s="59"/>
      <c r="E364" s="78" t="s">
        <v>358</v>
      </c>
      <c r="F364" s="142">
        <f>SUM(F365)</f>
        <v>125000</v>
      </c>
      <c r="G364" s="142">
        <f>SUM(G365)</f>
        <v>125000</v>
      </c>
      <c r="H364" s="142">
        <f>SUM(H365)</f>
        <v>124999.98</v>
      </c>
      <c r="I364" s="16">
        <f t="shared" si="19"/>
        <v>0.99999983999999997</v>
      </c>
      <c r="J364" s="114"/>
    </row>
    <row r="365" spans="1:10" s="51" customFormat="1" x14ac:dyDescent="0.2">
      <c r="A365" s="75"/>
      <c r="B365" s="75"/>
      <c r="C365" s="75"/>
      <c r="D365" s="75"/>
      <c r="E365" s="46" t="s">
        <v>554</v>
      </c>
      <c r="F365" s="144">
        <v>125000</v>
      </c>
      <c r="G365" s="144">
        <v>125000</v>
      </c>
      <c r="H365" s="144">
        <v>124999.98</v>
      </c>
      <c r="I365" s="17">
        <f t="shared" si="19"/>
        <v>0.99999983999999997</v>
      </c>
      <c r="J365" s="114"/>
    </row>
    <row r="366" spans="1:10" s="51" customFormat="1" x14ac:dyDescent="0.2">
      <c r="A366" s="40" t="s">
        <v>337</v>
      </c>
      <c r="B366" s="40" t="s">
        <v>350</v>
      </c>
      <c r="C366" s="40" t="s">
        <v>340</v>
      </c>
      <c r="D366" s="59" t="s">
        <v>349</v>
      </c>
      <c r="E366" s="39" t="s">
        <v>553</v>
      </c>
      <c r="F366" s="142">
        <f>SUM(F367,F371)</f>
        <v>125000</v>
      </c>
      <c r="G366" s="142">
        <f>SUM(G367,G371)</f>
        <v>131000</v>
      </c>
      <c r="H366" s="142">
        <f>SUM(H367,H371)</f>
        <v>130998.8</v>
      </c>
      <c r="I366" s="16">
        <f t="shared" si="19"/>
        <v>0.99999083969465652</v>
      </c>
      <c r="J366" s="114"/>
    </row>
    <row r="367" spans="1:10" s="51" customFormat="1" x14ac:dyDescent="0.2">
      <c r="A367" s="40"/>
      <c r="B367" s="40"/>
      <c r="C367" s="40"/>
      <c r="D367" s="75"/>
      <c r="E367" s="61" t="s">
        <v>320</v>
      </c>
      <c r="F367" s="142">
        <f>SUM(F370)</f>
        <v>125000</v>
      </c>
      <c r="G367" s="142">
        <f>SUM(G370)</f>
        <v>125000</v>
      </c>
      <c r="H367" s="142">
        <f>SUM(H370)</f>
        <v>124998.8</v>
      </c>
      <c r="I367" s="16">
        <f t="shared" si="19"/>
        <v>0.99999040000000006</v>
      </c>
      <c r="J367" s="114"/>
    </row>
    <row r="368" spans="1:10" s="51" customFormat="1" x14ac:dyDescent="0.2">
      <c r="A368" s="40"/>
      <c r="B368" s="40"/>
      <c r="C368" s="40"/>
      <c r="D368" s="76"/>
      <c r="E368" s="77" t="s">
        <v>354</v>
      </c>
      <c r="F368" s="144"/>
      <c r="G368" s="144"/>
      <c r="H368" s="144"/>
      <c r="I368" s="17" t="str">
        <f t="shared" si="19"/>
        <v xml:space="preserve">       </v>
      </c>
      <c r="J368" s="114"/>
    </row>
    <row r="369" spans="1:10" s="51" customFormat="1" x14ac:dyDescent="0.2">
      <c r="A369" s="40"/>
      <c r="B369" s="40"/>
      <c r="C369" s="40"/>
      <c r="D369" s="59"/>
      <c r="E369" s="81" t="s">
        <v>381</v>
      </c>
      <c r="F369" s="142">
        <f>SUM(F370)</f>
        <v>125000</v>
      </c>
      <c r="G369" s="142">
        <f>SUM(G370)</f>
        <v>125000</v>
      </c>
      <c r="H369" s="142">
        <f>SUM(H370)</f>
        <v>124998.8</v>
      </c>
      <c r="I369" s="17">
        <f t="shared" si="19"/>
        <v>0.99999040000000006</v>
      </c>
      <c r="J369" s="114"/>
    </row>
    <row r="370" spans="1:10" s="51" customFormat="1" x14ac:dyDescent="0.2">
      <c r="A370" s="75"/>
      <c r="B370" s="75"/>
      <c r="C370" s="75"/>
      <c r="D370" s="75"/>
      <c r="E370" s="46" t="s">
        <v>555</v>
      </c>
      <c r="F370" s="144">
        <v>125000</v>
      </c>
      <c r="G370" s="144">
        <v>125000</v>
      </c>
      <c r="H370" s="144">
        <v>124998.8</v>
      </c>
      <c r="I370" s="17">
        <f t="shared" si="19"/>
        <v>0.99999040000000006</v>
      </c>
      <c r="J370" s="114"/>
    </row>
    <row r="371" spans="1:10" s="51" customFormat="1" ht="28.5" x14ac:dyDescent="0.2">
      <c r="A371" s="75"/>
      <c r="B371" s="75"/>
      <c r="C371" s="75"/>
      <c r="D371" s="75"/>
      <c r="E371" s="20" t="s">
        <v>331</v>
      </c>
      <c r="F371" s="142">
        <f>SUM(F372)</f>
        <v>0</v>
      </c>
      <c r="G371" s="142">
        <f>SUM(G372)</f>
        <v>6000</v>
      </c>
      <c r="H371" s="142">
        <f>SUM(H372)</f>
        <v>6000</v>
      </c>
      <c r="I371" s="16">
        <f t="shared" si="19"/>
        <v>1</v>
      </c>
      <c r="J371" s="114"/>
    </row>
    <row r="372" spans="1:10" s="51" customFormat="1" ht="73.5" customHeight="1" x14ac:dyDescent="0.2">
      <c r="A372" s="82"/>
      <c r="B372" s="82"/>
      <c r="C372" s="82"/>
      <c r="D372" s="82"/>
      <c r="E372" s="83" t="s">
        <v>31</v>
      </c>
      <c r="F372" s="144"/>
      <c r="G372" s="144">
        <v>6000</v>
      </c>
      <c r="H372" s="144">
        <v>6000</v>
      </c>
      <c r="I372" s="17">
        <f t="shared" si="19"/>
        <v>1</v>
      </c>
      <c r="J372" s="114"/>
    </row>
    <row r="373" spans="1:10" s="52" customFormat="1" x14ac:dyDescent="0.2">
      <c r="A373" s="12" t="s">
        <v>345</v>
      </c>
      <c r="B373" s="12" t="s">
        <v>324</v>
      </c>
      <c r="C373" s="12" t="s">
        <v>323</v>
      </c>
      <c r="D373" s="12" t="s">
        <v>350</v>
      </c>
      <c r="E373" s="20" t="s">
        <v>383</v>
      </c>
      <c r="F373" s="92">
        <f t="shared" ref="F373:H374" si="21">SUM(F378,F394,F403,F408,F414,F425,F431,F436,F439,F442)</f>
        <v>12194990.1</v>
      </c>
      <c r="G373" s="142">
        <f t="shared" si="21"/>
        <v>2948333.7</v>
      </c>
      <c r="H373" s="142">
        <f t="shared" si="21"/>
        <v>2158404.7400000002</v>
      </c>
      <c r="I373" s="16">
        <f t="shared" si="19"/>
        <v>0.7320761350724988</v>
      </c>
      <c r="J373" s="117"/>
    </row>
    <row r="374" spans="1:10" s="51" customFormat="1" ht="30" customHeight="1" x14ac:dyDescent="0.2">
      <c r="A374" s="15"/>
      <c r="B374" s="15"/>
      <c r="C374" s="15"/>
      <c r="D374" s="15"/>
      <c r="E374" s="61" t="s">
        <v>321</v>
      </c>
      <c r="F374" s="92">
        <f t="shared" si="21"/>
        <v>12194990.1</v>
      </c>
      <c r="G374" s="142">
        <f t="shared" si="21"/>
        <v>2310134.7000000002</v>
      </c>
      <c r="H374" s="142">
        <f t="shared" si="21"/>
        <v>1529988.22</v>
      </c>
      <c r="I374" s="16">
        <f t="shared" si="19"/>
        <v>0.66229394329257074</v>
      </c>
      <c r="J374" s="114"/>
    </row>
    <row r="375" spans="1:10" s="51" customFormat="1" ht="28.5" x14ac:dyDescent="0.2">
      <c r="A375" s="15"/>
      <c r="B375" s="15"/>
      <c r="C375" s="15"/>
      <c r="D375" s="15"/>
      <c r="E375" s="20" t="s">
        <v>331</v>
      </c>
      <c r="F375" s="92">
        <f>SUM(F391,F399,F422)</f>
        <v>0</v>
      </c>
      <c r="G375" s="142">
        <f>SUM(G391,G399,G422)</f>
        <v>23199</v>
      </c>
      <c r="H375" s="142">
        <f>SUM(H391,H399,H422)</f>
        <v>13499</v>
      </c>
      <c r="I375" s="16">
        <f t="shared" si="19"/>
        <v>0.58187852924695027</v>
      </c>
      <c r="J375" s="114"/>
    </row>
    <row r="376" spans="1:10" s="51" customFormat="1" x14ac:dyDescent="0.2">
      <c r="A376" s="15"/>
      <c r="B376" s="15"/>
      <c r="C376" s="15"/>
      <c r="D376" s="15"/>
      <c r="E376" s="61" t="s">
        <v>320</v>
      </c>
      <c r="F376" s="92">
        <f>SUM(F401,F429)</f>
        <v>0</v>
      </c>
      <c r="G376" s="142">
        <f>SUM(G401,G429)</f>
        <v>615000</v>
      </c>
      <c r="H376" s="142">
        <f>SUM(H401,H429)</f>
        <v>614917.52</v>
      </c>
      <c r="I376" s="16">
        <f t="shared" si="19"/>
        <v>0.99986588617886185</v>
      </c>
      <c r="J376" s="114"/>
    </row>
    <row r="377" spans="1:10" s="52" customFormat="1" x14ac:dyDescent="0.2">
      <c r="A377" s="12"/>
      <c r="B377" s="12"/>
      <c r="C377" s="12"/>
      <c r="D377" s="12"/>
      <c r="E377" s="49" t="s">
        <v>375</v>
      </c>
      <c r="F377" s="93"/>
      <c r="G377" s="144"/>
      <c r="H377" s="144"/>
      <c r="I377" s="16" t="str">
        <f t="shared" si="19"/>
        <v xml:space="preserve">       </v>
      </c>
      <c r="J377" s="117"/>
    </row>
    <row r="378" spans="1:10" s="52" customFormat="1" x14ac:dyDescent="0.2">
      <c r="A378" s="12"/>
      <c r="B378" s="12"/>
      <c r="C378" s="12"/>
      <c r="D378" s="12"/>
      <c r="E378" s="13" t="s">
        <v>377</v>
      </c>
      <c r="F378" s="92">
        <f>SUM(F379)+F391</f>
        <v>783863.89999999991</v>
      </c>
      <c r="G378" s="142">
        <f>SUM(G379)+G391</f>
        <v>469313.9</v>
      </c>
      <c r="H378" s="142">
        <f>SUM(H379)+H391</f>
        <v>451168.68</v>
      </c>
      <c r="I378" s="16">
        <f t="shared" si="19"/>
        <v>0.9613367087571878</v>
      </c>
      <c r="J378" s="117"/>
    </row>
    <row r="379" spans="1:10" s="52" customFormat="1" ht="23.25" customHeight="1" x14ac:dyDescent="0.2">
      <c r="A379" s="12"/>
      <c r="B379" s="12"/>
      <c r="C379" s="12"/>
      <c r="D379" s="12"/>
      <c r="E379" s="128" t="s">
        <v>487</v>
      </c>
      <c r="F379" s="92">
        <f>SUM(F381:F390)</f>
        <v>783863.89999999991</v>
      </c>
      <c r="G379" s="142">
        <f>SUM(G381:G390)</f>
        <v>447613.9</v>
      </c>
      <c r="H379" s="142">
        <f>SUM(H381:H390)</f>
        <v>439168.68</v>
      </c>
      <c r="I379" s="16">
        <f t="shared" si="19"/>
        <v>0.98113280217616117</v>
      </c>
      <c r="J379" s="117"/>
    </row>
    <row r="380" spans="1:10" s="52" customFormat="1" x14ac:dyDescent="0.2">
      <c r="A380" s="12"/>
      <c r="B380" s="12"/>
      <c r="C380" s="12"/>
      <c r="D380" s="12"/>
      <c r="E380" s="49" t="s">
        <v>375</v>
      </c>
      <c r="F380" s="92"/>
      <c r="G380" s="142"/>
      <c r="H380" s="142"/>
      <c r="I380" s="17" t="str">
        <f t="shared" si="19"/>
        <v xml:space="preserve">       </v>
      </c>
      <c r="J380" s="117"/>
    </row>
    <row r="381" spans="1:10" s="52" customFormat="1" ht="27" x14ac:dyDescent="0.2">
      <c r="A381" s="12"/>
      <c r="B381" s="12"/>
      <c r="C381" s="12"/>
      <c r="D381" s="12"/>
      <c r="E381" s="46" t="s">
        <v>556</v>
      </c>
      <c r="F381" s="194">
        <v>60000</v>
      </c>
      <c r="G381" s="144"/>
      <c r="H381" s="144"/>
      <c r="I381" s="17" t="str">
        <f t="shared" si="19"/>
        <v xml:space="preserve">       </v>
      </c>
      <c r="J381" s="117"/>
    </row>
    <row r="382" spans="1:10" s="52" customFormat="1" x14ac:dyDescent="0.2">
      <c r="A382" s="12"/>
      <c r="B382" s="12"/>
      <c r="C382" s="12"/>
      <c r="D382" s="12"/>
      <c r="E382" s="46" t="s">
        <v>557</v>
      </c>
      <c r="F382" s="194">
        <v>70000</v>
      </c>
      <c r="G382" s="144"/>
      <c r="H382" s="144"/>
      <c r="I382" s="17" t="str">
        <f t="shared" si="19"/>
        <v xml:space="preserve">       </v>
      </c>
      <c r="J382" s="117"/>
    </row>
    <row r="383" spans="1:10" s="52" customFormat="1" x14ac:dyDescent="0.2">
      <c r="A383" s="12"/>
      <c r="B383" s="12"/>
      <c r="C383" s="12"/>
      <c r="D383" s="12"/>
      <c r="E383" s="46" t="s">
        <v>558</v>
      </c>
      <c r="F383" s="194">
        <v>60750</v>
      </c>
      <c r="G383" s="144"/>
      <c r="H383" s="144"/>
      <c r="I383" s="17" t="str">
        <f t="shared" si="19"/>
        <v xml:space="preserve">       </v>
      </c>
      <c r="J383" s="117"/>
    </row>
    <row r="384" spans="1:10" s="52" customFormat="1" x14ac:dyDescent="0.2">
      <c r="A384" s="12"/>
      <c r="B384" s="12"/>
      <c r="C384" s="12"/>
      <c r="D384" s="12"/>
      <c r="E384" s="46" t="s">
        <v>559</v>
      </c>
      <c r="F384" s="194">
        <v>100000</v>
      </c>
      <c r="G384" s="144"/>
      <c r="H384" s="144"/>
      <c r="I384" s="17" t="str">
        <f t="shared" si="19"/>
        <v xml:space="preserve">       </v>
      </c>
      <c r="J384" s="117"/>
    </row>
    <row r="385" spans="1:10" s="52" customFormat="1" x14ac:dyDescent="0.2">
      <c r="A385" s="12"/>
      <c r="B385" s="12"/>
      <c r="C385" s="12"/>
      <c r="D385" s="12"/>
      <c r="E385" s="46" t="s">
        <v>384</v>
      </c>
      <c r="F385" s="194">
        <v>261598.2</v>
      </c>
      <c r="G385" s="153">
        <v>261598.2</v>
      </c>
      <c r="H385" s="153">
        <v>260046.16</v>
      </c>
      <c r="I385" s="17">
        <f t="shared" si="19"/>
        <v>0.99406708455945025</v>
      </c>
      <c r="J385" s="117"/>
    </row>
    <row r="386" spans="1:10" s="52" customFormat="1" x14ac:dyDescent="0.2">
      <c r="A386" s="12"/>
      <c r="B386" s="12"/>
      <c r="C386" s="12"/>
      <c r="D386" s="12"/>
      <c r="E386" s="46" t="s">
        <v>560</v>
      </c>
      <c r="F386" s="194">
        <v>60000</v>
      </c>
      <c r="G386" s="144"/>
      <c r="H386" s="144"/>
      <c r="I386" s="17" t="str">
        <f t="shared" si="19"/>
        <v xml:space="preserve">       </v>
      </c>
      <c r="J386" s="117"/>
    </row>
    <row r="387" spans="1:10" s="52" customFormat="1" x14ac:dyDescent="0.2">
      <c r="A387" s="12"/>
      <c r="B387" s="12"/>
      <c r="C387" s="12"/>
      <c r="D387" s="12"/>
      <c r="E387" s="46" t="s">
        <v>561</v>
      </c>
      <c r="F387" s="194">
        <v>51515.7</v>
      </c>
      <c r="G387" s="153">
        <v>51515.7</v>
      </c>
      <c r="H387" s="153">
        <v>51515.6</v>
      </c>
      <c r="I387" s="17">
        <f t="shared" si="19"/>
        <v>0.99999805884419701</v>
      </c>
      <c r="J387" s="117"/>
    </row>
    <row r="388" spans="1:10" s="52" customFormat="1" ht="45.75" customHeight="1" x14ac:dyDescent="0.2">
      <c r="A388" s="12"/>
      <c r="B388" s="12"/>
      <c r="C388" s="12"/>
      <c r="D388" s="12"/>
      <c r="E388" s="46" t="s">
        <v>562</v>
      </c>
      <c r="F388" s="194">
        <v>60000</v>
      </c>
      <c r="G388" s="153">
        <v>60000</v>
      </c>
      <c r="H388" s="144">
        <v>59999.8</v>
      </c>
      <c r="I388" s="17">
        <f t="shared" si="19"/>
        <v>0.99999666666666676</v>
      </c>
      <c r="J388" s="117"/>
    </row>
    <row r="389" spans="1:10" s="52" customFormat="1" ht="24.75" customHeight="1" x14ac:dyDescent="0.2">
      <c r="A389" s="12"/>
      <c r="B389" s="12"/>
      <c r="C389" s="12"/>
      <c r="D389" s="12"/>
      <c r="E389" s="46" t="s">
        <v>385</v>
      </c>
      <c r="F389" s="194">
        <v>60000</v>
      </c>
      <c r="G389" s="153">
        <v>60000</v>
      </c>
      <c r="H389" s="144">
        <v>54755.96</v>
      </c>
      <c r="I389" s="17">
        <f t="shared" si="19"/>
        <v>0.91259933333333332</v>
      </c>
      <c r="J389" s="117"/>
    </row>
    <row r="390" spans="1:10" s="52" customFormat="1" ht="31.5" customHeight="1" x14ac:dyDescent="0.2">
      <c r="A390" s="12"/>
      <c r="B390" s="12"/>
      <c r="C390" s="12"/>
      <c r="D390" s="12"/>
      <c r="E390" s="46" t="s">
        <v>26</v>
      </c>
      <c r="F390" s="194"/>
      <c r="G390" s="153">
        <v>14500</v>
      </c>
      <c r="H390" s="144">
        <v>12851.16</v>
      </c>
      <c r="I390" s="17">
        <f t="shared" si="19"/>
        <v>0.8862868965517241</v>
      </c>
      <c r="J390" s="117"/>
    </row>
    <row r="391" spans="1:10" s="52" customFormat="1" ht="28.5" x14ac:dyDescent="0.2">
      <c r="A391" s="12"/>
      <c r="B391" s="12"/>
      <c r="C391" s="12"/>
      <c r="D391" s="12"/>
      <c r="E391" s="20" t="s">
        <v>331</v>
      </c>
      <c r="F391" s="150">
        <f>SUM(F393:F393)</f>
        <v>0</v>
      </c>
      <c r="G391" s="152">
        <f>SUM(G393:G393)</f>
        <v>21700</v>
      </c>
      <c r="H391" s="152">
        <f>SUM(H393:H393)</f>
        <v>12000</v>
      </c>
      <c r="I391" s="16">
        <f t="shared" si="19"/>
        <v>0.55299539170506917</v>
      </c>
      <c r="J391" s="117"/>
    </row>
    <row r="392" spans="1:10" s="52" customFormat="1" x14ac:dyDescent="0.2">
      <c r="A392" s="12"/>
      <c r="B392" s="12"/>
      <c r="C392" s="12"/>
      <c r="D392" s="12"/>
      <c r="E392" s="49" t="s">
        <v>375</v>
      </c>
      <c r="F392" s="150"/>
      <c r="G392" s="152"/>
      <c r="H392" s="152"/>
      <c r="I392" s="17" t="str">
        <f t="shared" si="19"/>
        <v xml:space="preserve">       </v>
      </c>
      <c r="J392" s="117"/>
    </row>
    <row r="393" spans="1:10" s="52" customFormat="1" ht="33.75" customHeight="1" x14ac:dyDescent="0.2">
      <c r="A393" s="12"/>
      <c r="B393" s="12"/>
      <c r="C393" s="12"/>
      <c r="D393" s="12"/>
      <c r="E393" s="46" t="s">
        <v>27</v>
      </c>
      <c r="F393" s="194"/>
      <c r="G393" s="144">
        <v>21700</v>
      </c>
      <c r="H393" s="144">
        <v>12000</v>
      </c>
      <c r="I393" s="17">
        <f t="shared" si="19"/>
        <v>0.55299539170506917</v>
      </c>
      <c r="J393" s="117"/>
    </row>
    <row r="394" spans="1:10" s="52" customFormat="1" x14ac:dyDescent="0.2">
      <c r="A394" s="12"/>
      <c r="B394" s="12"/>
      <c r="C394" s="12"/>
      <c r="D394" s="12"/>
      <c r="E394" s="58" t="s">
        <v>358</v>
      </c>
      <c r="F394" s="158">
        <f>SUM(F395,F399)+F401</f>
        <v>180000</v>
      </c>
      <c r="G394" s="158">
        <f>SUM(G395,G399)+G401</f>
        <v>195500</v>
      </c>
      <c r="H394" s="158">
        <f>SUM(H395,H399)+H401</f>
        <v>195417.18</v>
      </c>
      <c r="I394" s="16">
        <f t="shared" ref="I394:I457" si="22">IF(H394=0,"       ",H394/G394)</f>
        <v>0.99957636828644503</v>
      </c>
      <c r="J394" s="117"/>
    </row>
    <row r="395" spans="1:10" s="52" customFormat="1" ht="21.75" customHeight="1" x14ac:dyDescent="0.2">
      <c r="A395" s="12"/>
      <c r="B395" s="12"/>
      <c r="C395" s="12"/>
      <c r="D395" s="12"/>
      <c r="E395" s="128" t="s">
        <v>487</v>
      </c>
      <c r="F395" s="158">
        <f>SUM(F397:F398)</f>
        <v>180000</v>
      </c>
      <c r="G395" s="158">
        <f>SUM(G397:G398)</f>
        <v>180000</v>
      </c>
      <c r="H395" s="158">
        <f>SUM(H397:H398)</f>
        <v>179999.66</v>
      </c>
      <c r="I395" s="16">
        <f t="shared" si="22"/>
        <v>0.99999811111111114</v>
      </c>
      <c r="J395" s="117"/>
    </row>
    <row r="396" spans="1:10" s="52" customFormat="1" ht="21.75" customHeight="1" x14ac:dyDescent="0.2">
      <c r="A396" s="12"/>
      <c r="B396" s="12"/>
      <c r="C396" s="12"/>
      <c r="D396" s="12"/>
      <c r="E396" s="49" t="s">
        <v>375</v>
      </c>
      <c r="F396" s="158"/>
      <c r="G396" s="158"/>
      <c r="H396" s="158"/>
      <c r="I396" s="17" t="str">
        <f t="shared" si="22"/>
        <v xml:space="preserve">       </v>
      </c>
      <c r="J396" s="117"/>
    </row>
    <row r="397" spans="1:10" s="52" customFormat="1" x14ac:dyDescent="0.2">
      <c r="A397" s="12"/>
      <c r="B397" s="12"/>
      <c r="C397" s="12"/>
      <c r="D397" s="12"/>
      <c r="E397" s="46" t="s">
        <v>563</v>
      </c>
      <c r="F397" s="195">
        <v>80000</v>
      </c>
      <c r="G397" s="159">
        <v>80000</v>
      </c>
      <c r="H397" s="144">
        <v>79999.960000000006</v>
      </c>
      <c r="I397" s="17">
        <f t="shared" si="22"/>
        <v>0.99999950000000004</v>
      </c>
      <c r="J397" s="117"/>
    </row>
    <row r="398" spans="1:10" s="52" customFormat="1" ht="30.75" customHeight="1" x14ac:dyDescent="0.2">
      <c r="A398" s="12"/>
      <c r="B398" s="12"/>
      <c r="C398" s="12"/>
      <c r="D398" s="12"/>
      <c r="E398" s="46" t="s">
        <v>564</v>
      </c>
      <c r="F398" s="195">
        <v>100000</v>
      </c>
      <c r="G398" s="159">
        <v>100000</v>
      </c>
      <c r="H398" s="144">
        <v>99999.7</v>
      </c>
      <c r="I398" s="17">
        <f t="shared" si="22"/>
        <v>0.99999700000000002</v>
      </c>
      <c r="J398" s="117"/>
    </row>
    <row r="399" spans="1:10" s="52" customFormat="1" ht="28.5" x14ac:dyDescent="0.2">
      <c r="A399" s="12"/>
      <c r="B399" s="12"/>
      <c r="C399" s="12"/>
      <c r="D399" s="12"/>
      <c r="E399" s="20" t="s">
        <v>331</v>
      </c>
      <c r="F399" s="196">
        <f>SUM(F400)</f>
        <v>0</v>
      </c>
      <c r="G399" s="160">
        <f>SUM(G400)</f>
        <v>500</v>
      </c>
      <c r="H399" s="160">
        <f>SUM(H400)</f>
        <v>500</v>
      </c>
      <c r="I399" s="16">
        <f t="shared" si="22"/>
        <v>1</v>
      </c>
      <c r="J399" s="117"/>
    </row>
    <row r="400" spans="1:10" s="52" customFormat="1" ht="63.75" customHeight="1" x14ac:dyDescent="0.2">
      <c r="A400" s="12"/>
      <c r="B400" s="12"/>
      <c r="C400" s="12"/>
      <c r="D400" s="12"/>
      <c r="E400" s="46" t="s">
        <v>28</v>
      </c>
      <c r="F400" s="195"/>
      <c r="G400" s="144">
        <v>500</v>
      </c>
      <c r="H400" s="144">
        <v>500</v>
      </c>
      <c r="I400" s="17">
        <f t="shared" si="22"/>
        <v>1</v>
      </c>
      <c r="J400" s="117"/>
    </row>
    <row r="401" spans="1:10" s="52" customFormat="1" ht="31.5" customHeight="1" x14ac:dyDescent="0.2">
      <c r="A401" s="12"/>
      <c r="B401" s="12"/>
      <c r="C401" s="12"/>
      <c r="D401" s="12"/>
      <c r="E401" s="61" t="s">
        <v>320</v>
      </c>
      <c r="F401" s="196">
        <f>SUM(F402)</f>
        <v>0</v>
      </c>
      <c r="G401" s="160">
        <f>SUM(G402)</f>
        <v>15000</v>
      </c>
      <c r="H401" s="160">
        <f>SUM(H402)</f>
        <v>14917.52</v>
      </c>
      <c r="I401" s="16">
        <f t="shared" si="22"/>
        <v>0.99450133333333335</v>
      </c>
      <c r="J401" s="117"/>
    </row>
    <row r="402" spans="1:10" s="52" customFormat="1" ht="31.5" customHeight="1" x14ac:dyDescent="0.2">
      <c r="A402" s="12"/>
      <c r="B402" s="12"/>
      <c r="C402" s="12"/>
      <c r="D402" s="12"/>
      <c r="E402" s="46" t="s">
        <v>29</v>
      </c>
      <c r="F402" s="195"/>
      <c r="G402" s="144">
        <v>15000</v>
      </c>
      <c r="H402" s="144">
        <v>14917.52</v>
      </c>
      <c r="I402" s="17">
        <f t="shared" si="22"/>
        <v>0.99450133333333335</v>
      </c>
      <c r="J402" s="117"/>
    </row>
    <row r="403" spans="1:10" s="52" customFormat="1" ht="24.75" customHeight="1" x14ac:dyDescent="0.2">
      <c r="A403" s="12"/>
      <c r="B403" s="12"/>
      <c r="C403" s="12"/>
      <c r="D403" s="12"/>
      <c r="E403" s="58" t="s">
        <v>378</v>
      </c>
      <c r="F403" s="158">
        <f>SUM(F404)</f>
        <v>80000</v>
      </c>
      <c r="G403" s="158">
        <f>SUM(G404)</f>
        <v>950</v>
      </c>
      <c r="H403" s="158">
        <f>SUM(H404)</f>
        <v>949.92</v>
      </c>
      <c r="I403" s="16">
        <f t="shared" si="22"/>
        <v>0.9999157894736842</v>
      </c>
      <c r="J403" s="117"/>
    </row>
    <row r="404" spans="1:10" s="52" customFormat="1" ht="20.25" customHeight="1" x14ac:dyDescent="0.2">
      <c r="A404" s="12"/>
      <c r="B404" s="12"/>
      <c r="C404" s="12"/>
      <c r="D404" s="12"/>
      <c r="E404" s="128" t="s">
        <v>487</v>
      </c>
      <c r="F404" s="158">
        <f>SUM(F406:F407)</f>
        <v>80000</v>
      </c>
      <c r="G404" s="158">
        <f>SUM(G406:G407)</f>
        <v>950</v>
      </c>
      <c r="H404" s="158">
        <f>SUM(H406:H407)</f>
        <v>949.92</v>
      </c>
      <c r="I404" s="16">
        <f t="shared" si="22"/>
        <v>0.9999157894736842</v>
      </c>
      <c r="J404" s="117"/>
    </row>
    <row r="405" spans="1:10" s="52" customFormat="1" x14ac:dyDescent="0.2">
      <c r="A405" s="12"/>
      <c r="B405" s="12"/>
      <c r="C405" s="12"/>
      <c r="D405" s="12"/>
      <c r="E405" s="49" t="s">
        <v>375</v>
      </c>
      <c r="F405" s="158"/>
      <c r="G405" s="158"/>
      <c r="H405" s="158"/>
      <c r="I405" s="17" t="str">
        <f t="shared" si="22"/>
        <v xml:space="preserve">       </v>
      </c>
      <c r="J405" s="117"/>
    </row>
    <row r="406" spans="1:10" s="52" customFormat="1" ht="27" x14ac:dyDescent="0.2">
      <c r="A406" s="12"/>
      <c r="B406" s="12"/>
      <c r="C406" s="12"/>
      <c r="D406" s="12"/>
      <c r="E406" s="38" t="s">
        <v>565</v>
      </c>
      <c r="F406" s="195">
        <v>80000</v>
      </c>
      <c r="G406" s="144"/>
      <c r="H406" s="144"/>
      <c r="I406" s="17" t="str">
        <f t="shared" si="22"/>
        <v xml:space="preserve">       </v>
      </c>
      <c r="J406" s="117"/>
    </row>
    <row r="407" spans="1:10" s="52" customFormat="1" ht="37.5" customHeight="1" x14ac:dyDescent="0.2">
      <c r="A407" s="12"/>
      <c r="B407" s="12"/>
      <c r="C407" s="12"/>
      <c r="D407" s="12"/>
      <c r="E407" s="38" t="s">
        <v>30</v>
      </c>
      <c r="F407" s="195"/>
      <c r="G407" s="144">
        <v>950</v>
      </c>
      <c r="H407" s="144">
        <v>949.92</v>
      </c>
      <c r="I407" s="17">
        <f t="shared" si="22"/>
        <v>0.9999157894736842</v>
      </c>
      <c r="J407" s="117"/>
    </row>
    <row r="408" spans="1:10" s="52" customFormat="1" x14ac:dyDescent="0.2">
      <c r="A408" s="12"/>
      <c r="B408" s="12"/>
      <c r="C408" s="12"/>
      <c r="D408" s="12"/>
      <c r="E408" s="58" t="s">
        <v>379</v>
      </c>
      <c r="F408" s="158">
        <f>SUM(F409)</f>
        <v>220000</v>
      </c>
      <c r="G408" s="158">
        <f>SUM(G409)</f>
        <v>110000</v>
      </c>
      <c r="H408" s="158">
        <f>SUM(H409)</f>
        <v>109999.78</v>
      </c>
      <c r="I408" s="16">
        <f t="shared" si="22"/>
        <v>0.99999799999999994</v>
      </c>
      <c r="J408" s="117"/>
    </row>
    <row r="409" spans="1:10" s="52" customFormat="1" ht="23.25" customHeight="1" x14ac:dyDescent="0.2">
      <c r="A409" s="12"/>
      <c r="B409" s="12"/>
      <c r="C409" s="12"/>
      <c r="D409" s="12"/>
      <c r="E409" s="128" t="s">
        <v>487</v>
      </c>
      <c r="F409" s="158">
        <f>SUM(F411:F413)</f>
        <v>220000</v>
      </c>
      <c r="G409" s="158">
        <f>SUM(G411:G413)</f>
        <v>110000</v>
      </c>
      <c r="H409" s="158">
        <f>SUM(H411:H413)</f>
        <v>109999.78</v>
      </c>
      <c r="I409" s="16">
        <f t="shared" si="22"/>
        <v>0.99999799999999994</v>
      </c>
      <c r="J409" s="117"/>
    </row>
    <row r="410" spans="1:10" s="52" customFormat="1" x14ac:dyDescent="0.2">
      <c r="A410" s="12"/>
      <c r="B410" s="12"/>
      <c r="C410" s="12"/>
      <c r="D410" s="12"/>
      <c r="E410" s="49" t="s">
        <v>375</v>
      </c>
      <c r="F410" s="161"/>
      <c r="G410" s="161"/>
      <c r="H410" s="161"/>
      <c r="I410" s="17" t="str">
        <f t="shared" si="22"/>
        <v xml:space="preserve">       </v>
      </c>
      <c r="J410" s="117"/>
    </row>
    <row r="411" spans="1:10" s="52" customFormat="1" ht="34.5" customHeight="1" x14ac:dyDescent="0.2">
      <c r="A411" s="12"/>
      <c r="B411" s="12"/>
      <c r="C411" s="12"/>
      <c r="D411" s="12"/>
      <c r="E411" s="38" t="s">
        <v>566</v>
      </c>
      <c r="F411" s="195">
        <v>110000</v>
      </c>
      <c r="G411" s="159"/>
      <c r="H411" s="144"/>
      <c r="I411" s="17" t="str">
        <f t="shared" si="22"/>
        <v xml:space="preserve">       </v>
      </c>
      <c r="J411" s="117"/>
    </row>
    <row r="412" spans="1:10" s="52" customFormat="1" ht="33" customHeight="1" x14ac:dyDescent="0.2">
      <c r="A412" s="12"/>
      <c r="B412" s="12"/>
      <c r="C412" s="12"/>
      <c r="D412" s="12"/>
      <c r="E412" s="38" t="s">
        <v>567</v>
      </c>
      <c r="F412" s="195">
        <v>40000</v>
      </c>
      <c r="G412" s="159">
        <v>40000</v>
      </c>
      <c r="H412" s="144">
        <v>39999.9</v>
      </c>
      <c r="I412" s="17">
        <f t="shared" si="22"/>
        <v>0.99999749999999998</v>
      </c>
      <c r="J412" s="117"/>
    </row>
    <row r="413" spans="1:10" s="52" customFormat="1" ht="27" x14ac:dyDescent="0.2">
      <c r="A413" s="12"/>
      <c r="B413" s="12"/>
      <c r="C413" s="12"/>
      <c r="D413" s="12"/>
      <c r="E413" s="46" t="s">
        <v>568</v>
      </c>
      <c r="F413" s="195">
        <v>70000</v>
      </c>
      <c r="G413" s="159">
        <v>70000</v>
      </c>
      <c r="H413" s="144">
        <v>69999.88</v>
      </c>
      <c r="I413" s="17">
        <f t="shared" si="22"/>
        <v>0.99999828571428573</v>
      </c>
      <c r="J413" s="117"/>
    </row>
    <row r="414" spans="1:10" s="52" customFormat="1" x14ac:dyDescent="0.2">
      <c r="A414" s="12"/>
      <c r="B414" s="12"/>
      <c r="C414" s="12"/>
      <c r="D414" s="12"/>
      <c r="E414" s="58" t="s">
        <v>381</v>
      </c>
      <c r="F414" s="158">
        <f>SUM(F415)+F422</f>
        <v>1060126.2000000002</v>
      </c>
      <c r="G414" s="158">
        <f>SUM(G415)+G422</f>
        <v>357078.2</v>
      </c>
      <c r="H414" s="158">
        <f>SUM(H415)+H422</f>
        <v>338149.82999999996</v>
      </c>
      <c r="I414" s="16">
        <f t="shared" si="22"/>
        <v>0.94699096724470988</v>
      </c>
      <c r="J414" s="117"/>
    </row>
    <row r="415" spans="1:10" s="52" customFormat="1" ht="28.5" x14ac:dyDescent="0.2">
      <c r="A415" s="12"/>
      <c r="B415" s="12"/>
      <c r="C415" s="12"/>
      <c r="D415" s="12"/>
      <c r="E415" s="128" t="s">
        <v>487</v>
      </c>
      <c r="F415" s="158">
        <f>SUM(F417:F421)</f>
        <v>1060126.2000000002</v>
      </c>
      <c r="G415" s="158">
        <f>SUM(G417:G421)</f>
        <v>356079.2</v>
      </c>
      <c r="H415" s="158">
        <f>SUM(H417:H421)</f>
        <v>337150.82999999996</v>
      </c>
      <c r="I415" s="16">
        <f t="shared" si="22"/>
        <v>0.9468422474550604</v>
      </c>
      <c r="J415" s="117"/>
    </row>
    <row r="416" spans="1:10" s="52" customFormat="1" x14ac:dyDescent="0.2">
      <c r="A416" s="12"/>
      <c r="B416" s="12"/>
      <c r="C416" s="12"/>
      <c r="D416" s="12"/>
      <c r="E416" s="49" t="s">
        <v>375</v>
      </c>
      <c r="F416" s="158"/>
      <c r="G416" s="158"/>
      <c r="H416" s="158"/>
      <c r="I416" s="17" t="str">
        <f t="shared" si="22"/>
        <v xml:space="preserve">       </v>
      </c>
      <c r="J416" s="117"/>
    </row>
    <row r="417" spans="1:10" s="52" customFormat="1" x14ac:dyDescent="0.2">
      <c r="A417" s="12"/>
      <c r="B417" s="12"/>
      <c r="C417" s="12"/>
      <c r="D417" s="12"/>
      <c r="E417" s="46" t="s">
        <v>386</v>
      </c>
      <c r="F417" s="195">
        <v>309778.8</v>
      </c>
      <c r="G417" s="144">
        <v>265074.2</v>
      </c>
      <c r="H417" s="144">
        <v>265074.09999999998</v>
      </c>
      <c r="I417" s="17">
        <f t="shared" si="22"/>
        <v>0.99999962274714005</v>
      </c>
      <c r="J417" s="117"/>
    </row>
    <row r="418" spans="1:10" s="52" customFormat="1" ht="27" x14ac:dyDescent="0.2">
      <c r="A418" s="12"/>
      <c r="B418" s="12"/>
      <c r="C418" s="12"/>
      <c r="D418" s="12"/>
      <c r="E418" s="46" t="s">
        <v>569</v>
      </c>
      <c r="F418" s="195">
        <v>190000</v>
      </c>
      <c r="G418" s="144">
        <v>91005</v>
      </c>
      <c r="H418" s="144">
        <v>72076.73</v>
      </c>
      <c r="I418" s="17">
        <f t="shared" si="22"/>
        <v>0.79200846107356737</v>
      </c>
      <c r="J418" s="117"/>
    </row>
    <row r="419" spans="1:10" s="52" customFormat="1" ht="21.75" customHeight="1" x14ac:dyDescent="0.2">
      <c r="A419" s="12"/>
      <c r="B419" s="12"/>
      <c r="C419" s="12"/>
      <c r="D419" s="12"/>
      <c r="E419" s="46" t="s">
        <v>570</v>
      </c>
      <c r="F419" s="195">
        <v>120000</v>
      </c>
      <c r="G419" s="144"/>
      <c r="H419" s="144"/>
      <c r="I419" s="17" t="str">
        <f t="shared" si="22"/>
        <v xml:space="preserve">       </v>
      </c>
      <c r="J419" s="117"/>
    </row>
    <row r="420" spans="1:10" s="52" customFormat="1" ht="34.5" customHeight="1" x14ac:dyDescent="0.2">
      <c r="A420" s="12"/>
      <c r="B420" s="12"/>
      <c r="C420" s="12"/>
      <c r="D420" s="12"/>
      <c r="E420" s="46" t="s">
        <v>571</v>
      </c>
      <c r="F420" s="195">
        <v>320347.40000000002</v>
      </c>
      <c r="G420" s="144"/>
      <c r="H420" s="144"/>
      <c r="I420" s="17" t="str">
        <f t="shared" si="22"/>
        <v xml:space="preserve">       </v>
      </c>
      <c r="J420" s="117"/>
    </row>
    <row r="421" spans="1:10" s="52" customFormat="1" ht="33" customHeight="1" x14ac:dyDescent="0.2">
      <c r="A421" s="12"/>
      <c r="B421" s="12"/>
      <c r="C421" s="12"/>
      <c r="D421" s="12"/>
      <c r="E421" s="46" t="s">
        <v>572</v>
      </c>
      <c r="F421" s="195">
        <v>120000</v>
      </c>
      <c r="G421" s="144"/>
      <c r="H421" s="144"/>
      <c r="I421" s="17" t="str">
        <f t="shared" si="22"/>
        <v xml:space="preserve">       </v>
      </c>
      <c r="J421" s="117"/>
    </row>
    <row r="422" spans="1:10" s="52" customFormat="1" ht="35.25" customHeight="1" x14ac:dyDescent="0.2">
      <c r="A422" s="12"/>
      <c r="B422" s="12"/>
      <c r="C422" s="12"/>
      <c r="D422" s="12"/>
      <c r="E422" s="20" t="s">
        <v>331</v>
      </c>
      <c r="F422" s="196">
        <f>SUM(F424:F424)</f>
        <v>0</v>
      </c>
      <c r="G422" s="160">
        <f>SUM(G424:G424)</f>
        <v>999</v>
      </c>
      <c r="H422" s="160">
        <f>SUM(H424:H424)</f>
        <v>999</v>
      </c>
      <c r="I422" s="16">
        <f t="shared" si="22"/>
        <v>1</v>
      </c>
      <c r="J422" s="117"/>
    </row>
    <row r="423" spans="1:10" s="52" customFormat="1" x14ac:dyDescent="0.2">
      <c r="A423" s="12"/>
      <c r="B423" s="12"/>
      <c r="C423" s="12"/>
      <c r="D423" s="12"/>
      <c r="E423" s="49" t="s">
        <v>375</v>
      </c>
      <c r="F423" s="195"/>
      <c r="G423" s="159"/>
      <c r="H423" s="159"/>
      <c r="I423" s="17" t="str">
        <f t="shared" si="22"/>
        <v xml:space="preserve">       </v>
      </c>
      <c r="J423" s="117"/>
    </row>
    <row r="424" spans="1:10" s="52" customFormat="1" ht="37.5" customHeight="1" x14ac:dyDescent="0.2">
      <c r="A424" s="12"/>
      <c r="B424" s="12"/>
      <c r="C424" s="12"/>
      <c r="D424" s="12"/>
      <c r="E424" s="46" t="s">
        <v>572</v>
      </c>
      <c r="F424" s="195"/>
      <c r="G424" s="144">
        <v>999</v>
      </c>
      <c r="H424" s="144">
        <v>999</v>
      </c>
      <c r="I424" s="17">
        <f t="shared" si="22"/>
        <v>1</v>
      </c>
      <c r="J424" s="117"/>
    </row>
    <row r="425" spans="1:10" s="52" customFormat="1" x14ac:dyDescent="0.2">
      <c r="A425" s="12"/>
      <c r="B425" s="12"/>
      <c r="C425" s="12"/>
      <c r="D425" s="12"/>
      <c r="E425" s="58" t="s">
        <v>361</v>
      </c>
      <c r="F425" s="158">
        <f>SUM(F426,F429)</f>
        <v>100000</v>
      </c>
      <c r="G425" s="158">
        <f>SUM(G426,G429)</f>
        <v>803730.8</v>
      </c>
      <c r="H425" s="158">
        <f>SUM(H426,H429)</f>
        <v>800442.26</v>
      </c>
      <c r="I425" s="16">
        <f t="shared" si="22"/>
        <v>0.99590840614792908</v>
      </c>
      <c r="J425" s="117"/>
    </row>
    <row r="426" spans="1:10" s="52" customFormat="1" ht="28.5" x14ac:dyDescent="0.2">
      <c r="A426" s="12"/>
      <c r="B426" s="12"/>
      <c r="C426" s="12"/>
      <c r="D426" s="12"/>
      <c r="E426" s="128" t="s">
        <v>487</v>
      </c>
      <c r="F426" s="158">
        <f>SUM(F427:F428)</f>
        <v>100000</v>
      </c>
      <c r="G426" s="158">
        <f>SUM(G427:G428)</f>
        <v>203730.8</v>
      </c>
      <c r="H426" s="158">
        <f>SUM(H427:H428)</f>
        <v>200442.26</v>
      </c>
      <c r="I426" s="16">
        <f t="shared" si="22"/>
        <v>0.98385840530739599</v>
      </c>
      <c r="J426" s="117"/>
    </row>
    <row r="427" spans="1:10" s="52" customFormat="1" ht="37.5" customHeight="1" x14ac:dyDescent="0.2">
      <c r="A427" s="12"/>
      <c r="B427" s="12"/>
      <c r="C427" s="12"/>
      <c r="D427" s="12"/>
      <c r="E427" s="46" t="s">
        <v>573</v>
      </c>
      <c r="F427" s="195">
        <v>100000</v>
      </c>
      <c r="G427" s="159">
        <v>100000</v>
      </c>
      <c r="H427" s="159">
        <v>100000</v>
      </c>
      <c r="I427" s="17">
        <f t="shared" si="22"/>
        <v>1</v>
      </c>
      <c r="J427" s="117"/>
    </row>
    <row r="428" spans="1:10" s="52" customFormat="1" ht="65.25" customHeight="1" x14ac:dyDescent="0.2">
      <c r="A428" s="12"/>
      <c r="B428" s="12"/>
      <c r="C428" s="12"/>
      <c r="D428" s="12"/>
      <c r="E428" s="46" t="s">
        <v>32</v>
      </c>
      <c r="F428" s="195"/>
      <c r="G428" s="159">
        <v>103730.8</v>
      </c>
      <c r="H428" s="159">
        <v>100442.26</v>
      </c>
      <c r="I428" s="17">
        <f t="shared" si="22"/>
        <v>0.96829736201783845</v>
      </c>
      <c r="J428" s="117"/>
    </row>
    <row r="429" spans="1:10" s="52" customFormat="1" ht="22.5" customHeight="1" x14ac:dyDescent="0.2">
      <c r="A429" s="12"/>
      <c r="B429" s="12"/>
      <c r="C429" s="12"/>
      <c r="D429" s="12"/>
      <c r="E429" s="61" t="s">
        <v>320</v>
      </c>
      <c r="F429" s="196">
        <f>SUM(F430:F430)</f>
        <v>0</v>
      </c>
      <c r="G429" s="160">
        <f>SUM(G430:G430)</f>
        <v>600000</v>
      </c>
      <c r="H429" s="160">
        <f>SUM(H430:H430)</f>
        <v>600000</v>
      </c>
      <c r="I429" s="16">
        <f t="shared" si="22"/>
        <v>1</v>
      </c>
      <c r="J429" s="117"/>
    </row>
    <row r="430" spans="1:10" s="52" customFormat="1" ht="31.5" customHeight="1" x14ac:dyDescent="0.2">
      <c r="A430" s="12"/>
      <c r="B430" s="12"/>
      <c r="C430" s="12"/>
      <c r="D430" s="12"/>
      <c r="E430" s="46" t="s">
        <v>33</v>
      </c>
      <c r="F430" s="195"/>
      <c r="G430" s="144">
        <v>600000</v>
      </c>
      <c r="H430" s="144">
        <v>600000</v>
      </c>
      <c r="I430" s="17">
        <f t="shared" si="22"/>
        <v>1</v>
      </c>
      <c r="J430" s="117"/>
    </row>
    <row r="431" spans="1:10" s="52" customFormat="1" x14ac:dyDescent="0.2">
      <c r="A431" s="12"/>
      <c r="B431" s="12"/>
      <c r="C431" s="12"/>
      <c r="D431" s="12"/>
      <c r="E431" s="58" t="s">
        <v>366</v>
      </c>
      <c r="F431" s="158">
        <f>SUM(F432)</f>
        <v>180000</v>
      </c>
      <c r="G431" s="158">
        <f>SUM(G432)</f>
        <v>100000</v>
      </c>
      <c r="H431" s="158">
        <f>SUM(H432)</f>
        <v>99999.9</v>
      </c>
      <c r="I431" s="16">
        <f t="shared" si="22"/>
        <v>0.99999899999999997</v>
      </c>
      <c r="J431" s="117"/>
    </row>
    <row r="432" spans="1:10" s="52" customFormat="1" ht="28.5" x14ac:dyDescent="0.2">
      <c r="A432" s="12"/>
      <c r="B432" s="12"/>
      <c r="C432" s="12"/>
      <c r="D432" s="12"/>
      <c r="E432" s="128" t="s">
        <v>487</v>
      </c>
      <c r="F432" s="158">
        <f>SUM(F434:F435)</f>
        <v>180000</v>
      </c>
      <c r="G432" s="158">
        <f>SUM(G434:G435)</f>
        <v>100000</v>
      </c>
      <c r="H432" s="158">
        <f>SUM(H434:H435)</f>
        <v>99999.9</v>
      </c>
      <c r="I432" s="16">
        <f t="shared" si="22"/>
        <v>0.99999899999999997</v>
      </c>
      <c r="J432" s="117"/>
    </row>
    <row r="433" spans="1:10" s="52" customFormat="1" ht="11.25" customHeight="1" x14ac:dyDescent="0.2">
      <c r="A433" s="12"/>
      <c r="B433" s="12"/>
      <c r="C433" s="12"/>
      <c r="D433" s="12"/>
      <c r="E433" s="49" t="s">
        <v>375</v>
      </c>
      <c r="F433" s="158"/>
      <c r="G433" s="158"/>
      <c r="H433" s="158"/>
      <c r="I433" s="17" t="str">
        <f t="shared" si="22"/>
        <v xml:space="preserve">       </v>
      </c>
      <c r="J433" s="117"/>
    </row>
    <row r="434" spans="1:10" s="52" customFormat="1" ht="34.5" customHeight="1" x14ac:dyDescent="0.2">
      <c r="A434" s="12"/>
      <c r="B434" s="12"/>
      <c r="C434" s="12"/>
      <c r="D434" s="12"/>
      <c r="E434" s="46" t="s">
        <v>574</v>
      </c>
      <c r="F434" s="195">
        <v>80000</v>
      </c>
      <c r="G434" s="144"/>
      <c r="H434" s="144"/>
      <c r="I434" s="17" t="str">
        <f t="shared" si="22"/>
        <v xml:space="preserve">       </v>
      </c>
      <c r="J434" s="117"/>
    </row>
    <row r="435" spans="1:10" s="52" customFormat="1" ht="32.25" customHeight="1" x14ac:dyDescent="0.2">
      <c r="A435" s="12"/>
      <c r="B435" s="12"/>
      <c r="C435" s="12"/>
      <c r="D435" s="12"/>
      <c r="E435" s="38" t="s">
        <v>575</v>
      </c>
      <c r="F435" s="195">
        <v>100000</v>
      </c>
      <c r="G435" s="159">
        <v>100000</v>
      </c>
      <c r="H435" s="144">
        <v>99999.9</v>
      </c>
      <c r="I435" s="17">
        <f t="shared" si="22"/>
        <v>0.99999899999999997</v>
      </c>
      <c r="J435" s="117"/>
    </row>
    <row r="436" spans="1:10" s="52" customFormat="1" x14ac:dyDescent="0.2">
      <c r="A436" s="12"/>
      <c r="B436" s="12"/>
      <c r="C436" s="12"/>
      <c r="D436" s="12"/>
      <c r="E436" s="84" t="s">
        <v>382</v>
      </c>
      <c r="F436" s="8">
        <f>SUM(F437)</f>
        <v>0</v>
      </c>
      <c r="G436" s="8">
        <f>SUM(G437)</f>
        <v>87416.9</v>
      </c>
      <c r="H436" s="8">
        <f>SUM(H437)</f>
        <v>87277.29</v>
      </c>
      <c r="I436" s="17">
        <f t="shared" si="22"/>
        <v>0.99840294039253275</v>
      </c>
      <c r="J436" s="117"/>
    </row>
    <row r="437" spans="1:10" s="52" customFormat="1" ht="28.5" x14ac:dyDescent="0.2">
      <c r="A437" s="12"/>
      <c r="B437" s="12"/>
      <c r="C437" s="12"/>
      <c r="D437" s="12"/>
      <c r="E437" s="128" t="s">
        <v>487</v>
      </c>
      <c r="F437" s="8">
        <f>SUM(F438:F438)</f>
        <v>0</v>
      </c>
      <c r="G437" s="8">
        <f>SUM(G438:G438)</f>
        <v>87416.9</v>
      </c>
      <c r="H437" s="8">
        <f>SUM(H438:H438)</f>
        <v>87277.29</v>
      </c>
      <c r="I437" s="17">
        <f t="shared" si="22"/>
        <v>0.99840294039253275</v>
      </c>
      <c r="J437" s="117"/>
    </row>
    <row r="438" spans="1:10" s="52" customFormat="1" ht="27" x14ac:dyDescent="0.2">
      <c r="A438" s="12"/>
      <c r="B438" s="12"/>
      <c r="C438" s="12"/>
      <c r="D438" s="12"/>
      <c r="E438" s="65" t="s">
        <v>34</v>
      </c>
      <c r="F438" s="197"/>
      <c r="G438" s="144">
        <v>87416.9</v>
      </c>
      <c r="H438" s="144">
        <v>87277.29</v>
      </c>
      <c r="I438" s="17">
        <f t="shared" si="22"/>
        <v>0.99840294039253275</v>
      </c>
      <c r="J438" s="117"/>
    </row>
    <row r="439" spans="1:10" s="52" customFormat="1" x14ac:dyDescent="0.2">
      <c r="A439" s="12"/>
      <c r="B439" s="12"/>
      <c r="C439" s="12"/>
      <c r="D439" s="12"/>
      <c r="E439" s="58" t="s">
        <v>380</v>
      </c>
      <c r="F439" s="158">
        <f>SUM(F440,)</f>
        <v>75000</v>
      </c>
      <c r="G439" s="158">
        <f>SUM(G440,)</f>
        <v>75000</v>
      </c>
      <c r="H439" s="158">
        <f>SUM(H440,)</f>
        <v>74999.899999999994</v>
      </c>
      <c r="I439" s="16">
        <f t="shared" si="22"/>
        <v>0.99999866666666659</v>
      </c>
      <c r="J439" s="117"/>
    </row>
    <row r="440" spans="1:10" s="52" customFormat="1" ht="28.5" x14ac:dyDescent="0.2">
      <c r="A440" s="12"/>
      <c r="B440" s="12"/>
      <c r="C440" s="12"/>
      <c r="D440" s="12"/>
      <c r="E440" s="128" t="s">
        <v>487</v>
      </c>
      <c r="F440" s="158">
        <f>SUM(F441)</f>
        <v>75000</v>
      </c>
      <c r="G440" s="158">
        <f>SUM(G441)</f>
        <v>75000</v>
      </c>
      <c r="H440" s="158">
        <f>SUM(H441)</f>
        <v>74999.899999999994</v>
      </c>
      <c r="I440" s="16">
        <f t="shared" si="22"/>
        <v>0.99999866666666659</v>
      </c>
      <c r="J440" s="117"/>
    </row>
    <row r="441" spans="1:10" s="52" customFormat="1" ht="34.5" customHeight="1" x14ac:dyDescent="0.2">
      <c r="A441" s="12"/>
      <c r="B441" s="12"/>
      <c r="C441" s="12"/>
      <c r="D441" s="12"/>
      <c r="E441" s="46" t="s">
        <v>576</v>
      </c>
      <c r="F441" s="195">
        <v>75000</v>
      </c>
      <c r="G441" s="159">
        <v>75000</v>
      </c>
      <c r="H441" s="144">
        <v>74999.899999999994</v>
      </c>
      <c r="I441" s="17">
        <f t="shared" si="22"/>
        <v>0.99999866666666659</v>
      </c>
      <c r="J441" s="117"/>
    </row>
    <row r="442" spans="1:10" s="52" customFormat="1" x14ac:dyDescent="0.2">
      <c r="A442" s="12"/>
      <c r="B442" s="12"/>
      <c r="C442" s="12"/>
      <c r="D442" s="12"/>
      <c r="E442" s="129" t="s">
        <v>577</v>
      </c>
      <c r="F442" s="196">
        <f>SUM(F443)</f>
        <v>9516000</v>
      </c>
      <c r="G442" s="160">
        <f>SUM(G443)</f>
        <v>749343.9</v>
      </c>
      <c r="H442" s="159">
        <f>SUM(H443)</f>
        <v>0</v>
      </c>
      <c r="I442" s="17" t="str">
        <f t="shared" si="22"/>
        <v xml:space="preserve">       </v>
      </c>
      <c r="J442" s="117"/>
    </row>
    <row r="443" spans="1:10" s="52" customFormat="1" ht="28.5" x14ac:dyDescent="0.2">
      <c r="A443" s="12"/>
      <c r="B443" s="12"/>
      <c r="C443" s="12"/>
      <c r="D443" s="12"/>
      <c r="E443" s="128" t="s">
        <v>487</v>
      </c>
      <c r="F443" s="196">
        <v>9516000</v>
      </c>
      <c r="G443" s="142">
        <v>749343.9</v>
      </c>
      <c r="H443" s="144"/>
      <c r="I443" s="17" t="str">
        <f t="shared" si="22"/>
        <v xml:space="preserve">       </v>
      </c>
      <c r="J443" s="117"/>
    </row>
    <row r="444" spans="1:10" s="52" customFormat="1" ht="28.5" x14ac:dyDescent="0.2">
      <c r="A444" s="12" t="s">
        <v>345</v>
      </c>
      <c r="B444" s="12" t="s">
        <v>324</v>
      </c>
      <c r="C444" s="12" t="s">
        <v>323</v>
      </c>
      <c r="D444" s="24" t="s">
        <v>336</v>
      </c>
      <c r="E444" s="27" t="s">
        <v>387</v>
      </c>
      <c r="F444" s="92">
        <f>SUM(F445,F449)</f>
        <v>100000</v>
      </c>
      <c r="G444" s="142">
        <f>SUM(G445,G449)</f>
        <v>117500</v>
      </c>
      <c r="H444" s="142">
        <f>SUM(H445,H449)</f>
        <v>116999.8</v>
      </c>
      <c r="I444" s="16">
        <f t="shared" si="22"/>
        <v>0.99574297872340423</v>
      </c>
      <c r="J444" s="117"/>
    </row>
    <row r="445" spans="1:10" s="52" customFormat="1" ht="35.25" customHeight="1" x14ac:dyDescent="0.2">
      <c r="A445" s="12"/>
      <c r="B445" s="12"/>
      <c r="C445" s="12"/>
      <c r="D445" s="24"/>
      <c r="E445" s="61" t="s">
        <v>321</v>
      </c>
      <c r="F445" s="92">
        <f>SUM(F448,)</f>
        <v>100000</v>
      </c>
      <c r="G445" s="142">
        <f>SUM(G448,)</f>
        <v>100000</v>
      </c>
      <c r="H445" s="142">
        <f>SUM(H448,)</f>
        <v>99999.8</v>
      </c>
      <c r="I445" s="16">
        <f t="shared" si="22"/>
        <v>0.99999800000000005</v>
      </c>
      <c r="J445" s="117"/>
    </row>
    <row r="446" spans="1:10" s="52" customFormat="1" x14ac:dyDescent="0.2">
      <c r="A446" s="12"/>
      <c r="B446" s="12"/>
      <c r="C446" s="12"/>
      <c r="D446" s="12"/>
      <c r="E446" s="49" t="s">
        <v>375</v>
      </c>
      <c r="F446" s="93"/>
      <c r="G446" s="144"/>
      <c r="H446" s="144"/>
      <c r="I446" s="17" t="str">
        <f t="shared" si="22"/>
        <v xml:space="preserve">       </v>
      </c>
      <c r="J446" s="117"/>
    </row>
    <row r="447" spans="1:10" s="52" customFormat="1" x14ac:dyDescent="0.2">
      <c r="A447" s="12"/>
      <c r="B447" s="12"/>
      <c r="C447" s="12"/>
      <c r="D447" s="12"/>
      <c r="E447" s="66" t="s">
        <v>381</v>
      </c>
      <c r="F447" s="93">
        <f>SUM(F448:F448)</f>
        <v>100000</v>
      </c>
      <c r="G447" s="144">
        <f>SUM(G448:G448)</f>
        <v>100000</v>
      </c>
      <c r="H447" s="144">
        <f>SUM(H448:H448)</f>
        <v>99999.8</v>
      </c>
      <c r="I447" s="17">
        <f t="shared" si="22"/>
        <v>0.99999800000000005</v>
      </c>
      <c r="J447" s="117"/>
    </row>
    <row r="448" spans="1:10" s="52" customFormat="1" ht="40.5" customHeight="1" x14ac:dyDescent="0.2">
      <c r="A448" s="12"/>
      <c r="B448" s="12"/>
      <c r="C448" s="12"/>
      <c r="D448" s="12"/>
      <c r="E448" s="38" t="s">
        <v>578</v>
      </c>
      <c r="F448" s="93">
        <v>100000</v>
      </c>
      <c r="G448" s="144">
        <v>100000</v>
      </c>
      <c r="H448" s="144">
        <v>99999.8</v>
      </c>
      <c r="I448" s="17">
        <f t="shared" si="22"/>
        <v>0.99999800000000005</v>
      </c>
      <c r="J448" s="117"/>
    </row>
    <row r="449" spans="1:10" s="52" customFormat="1" ht="27.75" customHeight="1" x14ac:dyDescent="0.2">
      <c r="A449" s="12"/>
      <c r="B449" s="12"/>
      <c r="C449" s="12"/>
      <c r="D449" s="12"/>
      <c r="E449" s="20" t="s">
        <v>331</v>
      </c>
      <c r="F449" s="92">
        <f>SUM(F452,)</f>
        <v>0</v>
      </c>
      <c r="G449" s="142">
        <f>SUM(G452,)</f>
        <v>17500</v>
      </c>
      <c r="H449" s="142">
        <f>SUM(H452,)</f>
        <v>17000</v>
      </c>
      <c r="I449" s="16">
        <f t="shared" si="22"/>
        <v>0.97142857142857142</v>
      </c>
      <c r="J449" s="117"/>
    </row>
    <row r="450" spans="1:10" s="52" customFormat="1" ht="15.75" customHeight="1" x14ac:dyDescent="0.2">
      <c r="A450" s="12"/>
      <c r="B450" s="12"/>
      <c r="C450" s="12"/>
      <c r="D450" s="12"/>
      <c r="E450" s="49" t="s">
        <v>375</v>
      </c>
      <c r="F450" s="93"/>
      <c r="G450" s="144"/>
      <c r="H450" s="144"/>
      <c r="I450" s="17" t="str">
        <f t="shared" si="22"/>
        <v xml:space="preserve">       </v>
      </c>
      <c r="J450" s="117"/>
    </row>
    <row r="451" spans="1:10" s="52" customFormat="1" ht="18" customHeight="1" x14ac:dyDescent="0.2">
      <c r="A451" s="12"/>
      <c r="B451" s="12"/>
      <c r="C451" s="12"/>
      <c r="D451" s="12"/>
      <c r="E451" s="66" t="s">
        <v>361</v>
      </c>
      <c r="F451" s="93">
        <f>SUM(F452:F452)</f>
        <v>0</v>
      </c>
      <c r="G451" s="144">
        <f>SUM(G452:G452)</f>
        <v>17500</v>
      </c>
      <c r="H451" s="144">
        <f>SUM(H452:H452)</f>
        <v>17000</v>
      </c>
      <c r="I451" s="17">
        <f t="shared" si="22"/>
        <v>0.97142857142857142</v>
      </c>
      <c r="J451" s="117"/>
    </row>
    <row r="452" spans="1:10" s="52" customFormat="1" ht="57.75" customHeight="1" x14ac:dyDescent="0.2">
      <c r="A452" s="12"/>
      <c r="B452" s="12"/>
      <c r="C452" s="12"/>
      <c r="D452" s="12"/>
      <c r="E452" s="38" t="s">
        <v>35</v>
      </c>
      <c r="F452" s="93"/>
      <c r="G452" s="144">
        <v>17500</v>
      </c>
      <c r="H452" s="144">
        <v>17000</v>
      </c>
      <c r="I452" s="17">
        <f t="shared" si="22"/>
        <v>0.97142857142857142</v>
      </c>
      <c r="J452" s="117"/>
    </row>
    <row r="453" spans="1:10" s="52" customFormat="1" x14ac:dyDescent="0.2">
      <c r="A453" s="12" t="s">
        <v>345</v>
      </c>
      <c r="B453" s="12" t="s">
        <v>324</v>
      </c>
      <c r="C453" s="12" t="s">
        <v>323</v>
      </c>
      <c r="D453" s="24" t="s">
        <v>340</v>
      </c>
      <c r="E453" s="39" t="s">
        <v>443</v>
      </c>
      <c r="F453" s="92">
        <f>SUM(F457,F463,F470,F473,F476,F483,F486)+F467</f>
        <v>1837067.2</v>
      </c>
      <c r="G453" s="142">
        <f>SUM(G457,G463,G470,G473,G476,G483,G486)+G467</f>
        <v>1656620.2000000002</v>
      </c>
      <c r="H453" s="142">
        <f>SUM(H457,H463,H470,H473,H476,H483,H486)+H467</f>
        <v>1598026.25</v>
      </c>
      <c r="I453" s="16">
        <f t="shared" si="22"/>
        <v>0.96463042645501962</v>
      </c>
      <c r="J453" s="117"/>
    </row>
    <row r="454" spans="1:10" s="52" customFormat="1" ht="20.25" customHeight="1" x14ac:dyDescent="0.2">
      <c r="A454" s="12"/>
      <c r="B454" s="12"/>
      <c r="C454" s="12"/>
      <c r="D454" s="12"/>
      <c r="E454" s="61" t="s">
        <v>320</v>
      </c>
      <c r="F454" s="92">
        <f>SUM(F458,F464,F471,F474,F477,F487)+F484</f>
        <v>1837067.2</v>
      </c>
      <c r="G454" s="142">
        <f>SUM(G458,G464,G471,G474,G477,G487)+G484</f>
        <v>1644700.2000000002</v>
      </c>
      <c r="H454" s="142">
        <f>SUM(H458,H464,H471,H474,H477,H487)+H484</f>
        <v>1586326.25</v>
      </c>
      <c r="I454" s="16">
        <f t="shared" si="22"/>
        <v>0.96450784769163389</v>
      </c>
      <c r="J454" s="117"/>
    </row>
    <row r="455" spans="1:10" s="52" customFormat="1" ht="33.75" customHeight="1" x14ac:dyDescent="0.2">
      <c r="A455" s="12"/>
      <c r="B455" s="12"/>
      <c r="C455" s="12"/>
      <c r="D455" s="12"/>
      <c r="E455" s="20" t="s">
        <v>331</v>
      </c>
      <c r="F455" s="164">
        <f>SUM(F461,F468,F480)</f>
        <v>0</v>
      </c>
      <c r="G455" s="162">
        <f>SUM(G461,G468,G480)</f>
        <v>11920</v>
      </c>
      <c r="H455" s="162">
        <f>SUM(H461,H468,H480)</f>
        <v>11700</v>
      </c>
      <c r="I455" s="16">
        <f t="shared" si="22"/>
        <v>0.98154362416107388</v>
      </c>
      <c r="J455" s="117"/>
    </row>
    <row r="456" spans="1:10" s="52" customFormat="1" x14ac:dyDescent="0.2">
      <c r="A456" s="12"/>
      <c r="B456" s="12"/>
      <c r="C456" s="12"/>
      <c r="D456" s="12"/>
      <c r="E456" s="49" t="s">
        <v>375</v>
      </c>
      <c r="F456" s="198"/>
      <c r="G456" s="163"/>
      <c r="H456" s="163"/>
      <c r="I456" s="17" t="str">
        <f t="shared" si="22"/>
        <v xml:space="preserve">       </v>
      </c>
      <c r="J456" s="117"/>
    </row>
    <row r="457" spans="1:10" s="52" customFormat="1" x14ac:dyDescent="0.2">
      <c r="A457" s="12"/>
      <c r="B457" s="12"/>
      <c r="C457" s="12"/>
      <c r="D457" s="12"/>
      <c r="E457" s="67" t="s">
        <v>358</v>
      </c>
      <c r="F457" s="164">
        <f>SUM(F458)+F461</f>
        <v>330000</v>
      </c>
      <c r="G457" s="162">
        <f>SUM(G458)+G461</f>
        <v>313841.59999999998</v>
      </c>
      <c r="H457" s="162">
        <f>SUM(H458)+H461</f>
        <v>294721.49</v>
      </c>
      <c r="I457" s="16">
        <f t="shared" si="22"/>
        <v>0.9390771969044257</v>
      </c>
      <c r="J457" s="117"/>
    </row>
    <row r="458" spans="1:10" s="52" customFormat="1" x14ac:dyDescent="0.2">
      <c r="A458" s="12"/>
      <c r="B458" s="12"/>
      <c r="C458" s="12"/>
      <c r="D458" s="12"/>
      <c r="E458" s="61" t="s">
        <v>320</v>
      </c>
      <c r="F458" s="164">
        <f>SUM(F459:F460)</f>
        <v>330000</v>
      </c>
      <c r="G458" s="162">
        <f>SUM(G459:G460)</f>
        <v>311741.59999999998</v>
      </c>
      <c r="H458" s="162">
        <f>SUM(H459:H460)</f>
        <v>292741.49</v>
      </c>
      <c r="I458" s="16">
        <f t="shared" ref="I458:I521" si="23">IF(H458=0,"       ",H458/G458)</f>
        <v>0.93905173387189911</v>
      </c>
      <c r="J458" s="117"/>
    </row>
    <row r="459" spans="1:10" s="52" customFormat="1" x14ac:dyDescent="0.2">
      <c r="A459" s="12"/>
      <c r="B459" s="12"/>
      <c r="C459" s="12"/>
      <c r="D459" s="12"/>
      <c r="E459" s="46" t="s">
        <v>463</v>
      </c>
      <c r="F459" s="198">
        <v>330000</v>
      </c>
      <c r="G459" s="163">
        <v>292741.59999999998</v>
      </c>
      <c r="H459" s="163">
        <v>292741.49</v>
      </c>
      <c r="I459" s="17">
        <f t="shared" si="23"/>
        <v>0.99999962424199362</v>
      </c>
      <c r="J459" s="117"/>
    </row>
    <row r="460" spans="1:10" s="52" customFormat="1" ht="36.75" customHeight="1" x14ac:dyDescent="0.2">
      <c r="A460" s="12"/>
      <c r="B460" s="12"/>
      <c r="C460" s="12"/>
      <c r="D460" s="12"/>
      <c r="E460" s="46" t="s">
        <v>36</v>
      </c>
      <c r="F460" s="198"/>
      <c r="G460" s="163">
        <v>19000</v>
      </c>
      <c r="H460" s="163"/>
      <c r="I460" s="17" t="str">
        <f t="shared" si="23"/>
        <v xml:space="preserve">       </v>
      </c>
      <c r="J460" s="117"/>
    </row>
    <row r="461" spans="1:10" s="52" customFormat="1" ht="28.5" x14ac:dyDescent="0.2">
      <c r="A461" s="12"/>
      <c r="B461" s="12"/>
      <c r="C461" s="12"/>
      <c r="D461" s="12"/>
      <c r="E461" s="20" t="s">
        <v>331</v>
      </c>
      <c r="F461" s="164">
        <f>SUM(F462:F462)</f>
        <v>0</v>
      </c>
      <c r="G461" s="162">
        <f>SUM(G462:G462)</f>
        <v>2100</v>
      </c>
      <c r="H461" s="162">
        <f>SUM(H462:H462)</f>
        <v>1980</v>
      </c>
      <c r="I461" s="16">
        <f t="shared" si="23"/>
        <v>0.94285714285714284</v>
      </c>
      <c r="J461" s="117"/>
    </row>
    <row r="462" spans="1:10" s="52" customFormat="1" ht="48.75" customHeight="1" x14ac:dyDescent="0.2">
      <c r="A462" s="12"/>
      <c r="B462" s="12"/>
      <c r="C462" s="12"/>
      <c r="D462" s="12"/>
      <c r="E462" s="46" t="s">
        <v>37</v>
      </c>
      <c r="F462" s="198"/>
      <c r="G462" s="163">
        <v>2100</v>
      </c>
      <c r="H462" s="163">
        <v>1980</v>
      </c>
      <c r="I462" s="17">
        <f t="shared" si="23"/>
        <v>0.94285714285714284</v>
      </c>
      <c r="J462" s="117"/>
    </row>
    <row r="463" spans="1:10" s="52" customFormat="1" x14ac:dyDescent="0.2">
      <c r="A463" s="12"/>
      <c r="B463" s="12"/>
      <c r="C463" s="12"/>
      <c r="D463" s="12"/>
      <c r="E463" s="67" t="s">
        <v>378</v>
      </c>
      <c r="F463" s="164">
        <f>SUM(F464)</f>
        <v>378441</v>
      </c>
      <c r="G463" s="162">
        <f>SUM(G464)</f>
        <v>310334.90000000002</v>
      </c>
      <c r="H463" s="162">
        <f>SUM(H464)</f>
        <v>295296.39</v>
      </c>
      <c r="I463" s="16">
        <f t="shared" si="23"/>
        <v>0.9515410287402416</v>
      </c>
      <c r="J463" s="117"/>
    </row>
    <row r="464" spans="1:10" s="52" customFormat="1" x14ac:dyDescent="0.2">
      <c r="A464" s="12"/>
      <c r="B464" s="12"/>
      <c r="C464" s="12"/>
      <c r="D464" s="12"/>
      <c r="E464" s="61" t="s">
        <v>320</v>
      </c>
      <c r="F464" s="164">
        <f>SUM(F465:F466)</f>
        <v>378441</v>
      </c>
      <c r="G464" s="162">
        <f>SUM(G465:G466)</f>
        <v>310334.90000000002</v>
      </c>
      <c r="H464" s="162">
        <f>SUM(H465:H466)</f>
        <v>295296.39</v>
      </c>
      <c r="I464" s="16">
        <f t="shared" si="23"/>
        <v>0.9515410287402416</v>
      </c>
      <c r="J464" s="117"/>
    </row>
    <row r="465" spans="1:10" s="52" customFormat="1" x14ac:dyDescent="0.2">
      <c r="A465" s="12"/>
      <c r="B465" s="12"/>
      <c r="C465" s="12"/>
      <c r="D465" s="12"/>
      <c r="E465" s="68" t="s">
        <v>388</v>
      </c>
      <c r="F465" s="198">
        <v>221622.39999999999</v>
      </c>
      <c r="G465" s="163">
        <v>154455.79999999999</v>
      </c>
      <c r="H465" s="163">
        <v>152233.53</v>
      </c>
      <c r="I465" s="17">
        <f t="shared" si="23"/>
        <v>0.98561225930007168</v>
      </c>
      <c r="J465" s="117"/>
    </row>
    <row r="466" spans="1:10" s="52" customFormat="1" ht="27" x14ac:dyDescent="0.2">
      <c r="A466" s="12"/>
      <c r="B466" s="12"/>
      <c r="C466" s="12"/>
      <c r="D466" s="12"/>
      <c r="E466" s="38" t="s">
        <v>579</v>
      </c>
      <c r="F466" s="198">
        <v>156818.6</v>
      </c>
      <c r="G466" s="163">
        <v>155879.1</v>
      </c>
      <c r="H466" s="163">
        <v>143062.85999999999</v>
      </c>
      <c r="I466" s="17">
        <f t="shared" si="23"/>
        <v>0.91778089557868869</v>
      </c>
      <c r="J466" s="117"/>
    </row>
    <row r="467" spans="1:10" s="52" customFormat="1" x14ac:dyDescent="0.2">
      <c r="A467" s="12"/>
      <c r="B467" s="12"/>
      <c r="C467" s="12"/>
      <c r="D467" s="12"/>
      <c r="E467" s="58" t="s">
        <v>38</v>
      </c>
      <c r="F467" s="164">
        <f t="shared" ref="F467:H468" si="24">SUM(F468)</f>
        <v>0</v>
      </c>
      <c r="G467" s="162">
        <f t="shared" si="24"/>
        <v>8100</v>
      </c>
      <c r="H467" s="162">
        <f t="shared" si="24"/>
        <v>8000</v>
      </c>
      <c r="I467" s="16">
        <f t="shared" si="23"/>
        <v>0.98765432098765427</v>
      </c>
      <c r="J467" s="117"/>
    </row>
    <row r="468" spans="1:10" s="52" customFormat="1" ht="36" customHeight="1" x14ac:dyDescent="0.2">
      <c r="A468" s="12"/>
      <c r="B468" s="12"/>
      <c r="C468" s="12"/>
      <c r="D468" s="12"/>
      <c r="E468" s="20" t="s">
        <v>331</v>
      </c>
      <c r="F468" s="164">
        <f t="shared" si="24"/>
        <v>0</v>
      </c>
      <c r="G468" s="162">
        <f t="shared" si="24"/>
        <v>8100</v>
      </c>
      <c r="H468" s="162">
        <f t="shared" si="24"/>
        <v>8000</v>
      </c>
      <c r="I468" s="16">
        <f t="shared" si="23"/>
        <v>0.98765432098765427</v>
      </c>
      <c r="J468" s="117"/>
    </row>
    <row r="469" spans="1:10" s="52" customFormat="1" ht="40.5" x14ac:dyDescent="0.2">
      <c r="A469" s="12"/>
      <c r="B469" s="12"/>
      <c r="C469" s="12"/>
      <c r="D469" s="12"/>
      <c r="E469" s="38" t="s">
        <v>39</v>
      </c>
      <c r="F469" s="198"/>
      <c r="G469" s="163">
        <v>8100</v>
      </c>
      <c r="H469" s="163">
        <v>8000</v>
      </c>
      <c r="I469" s="17">
        <f t="shared" si="23"/>
        <v>0.98765432098765427</v>
      </c>
      <c r="J469" s="117"/>
    </row>
    <row r="470" spans="1:10" s="52" customFormat="1" x14ac:dyDescent="0.2">
      <c r="A470" s="12"/>
      <c r="B470" s="12"/>
      <c r="C470" s="12"/>
      <c r="D470" s="12"/>
      <c r="E470" s="67" t="s">
        <v>381</v>
      </c>
      <c r="F470" s="164">
        <f>SUM(F471)</f>
        <v>125000</v>
      </c>
      <c r="G470" s="162">
        <f>SUM(G471)</f>
        <v>125000</v>
      </c>
      <c r="H470" s="162">
        <f>SUM(H471)</f>
        <v>125000</v>
      </c>
      <c r="I470" s="16">
        <f t="shared" si="23"/>
        <v>1</v>
      </c>
      <c r="J470" s="117"/>
    </row>
    <row r="471" spans="1:10" s="52" customFormat="1" x14ac:dyDescent="0.2">
      <c r="A471" s="12"/>
      <c r="B471" s="12"/>
      <c r="C471" s="12"/>
      <c r="D471" s="12"/>
      <c r="E471" s="61" t="s">
        <v>320</v>
      </c>
      <c r="F471" s="164">
        <f>SUM(F472:F472)</f>
        <v>125000</v>
      </c>
      <c r="G471" s="162">
        <f>SUM(G472:G472)</f>
        <v>125000</v>
      </c>
      <c r="H471" s="162">
        <f>SUM(H472:H472)</f>
        <v>125000</v>
      </c>
      <c r="I471" s="16">
        <f t="shared" si="23"/>
        <v>1</v>
      </c>
      <c r="J471" s="117"/>
    </row>
    <row r="472" spans="1:10" s="52" customFormat="1" ht="34.5" customHeight="1" x14ac:dyDescent="0.2">
      <c r="A472" s="12"/>
      <c r="B472" s="12"/>
      <c r="C472" s="12"/>
      <c r="D472" s="12"/>
      <c r="E472" s="38" t="s">
        <v>580</v>
      </c>
      <c r="F472" s="198">
        <v>125000</v>
      </c>
      <c r="G472" s="163">
        <v>125000</v>
      </c>
      <c r="H472" s="163">
        <v>125000</v>
      </c>
      <c r="I472" s="17">
        <f t="shared" si="23"/>
        <v>1</v>
      </c>
      <c r="J472" s="117"/>
    </row>
    <row r="473" spans="1:10" s="52" customFormat="1" x14ac:dyDescent="0.2">
      <c r="A473" s="12"/>
      <c r="B473" s="12"/>
      <c r="C473" s="12"/>
      <c r="D473" s="12"/>
      <c r="E473" s="48" t="s">
        <v>361</v>
      </c>
      <c r="F473" s="164">
        <f t="shared" ref="F473:H474" si="25">SUM(F474)</f>
        <v>225094</v>
      </c>
      <c r="G473" s="162">
        <f t="shared" si="25"/>
        <v>216973.3</v>
      </c>
      <c r="H473" s="162">
        <f t="shared" si="25"/>
        <v>211141.42</v>
      </c>
      <c r="I473" s="16">
        <f t="shared" si="23"/>
        <v>0.9731216698091425</v>
      </c>
      <c r="J473" s="117"/>
    </row>
    <row r="474" spans="1:10" s="52" customFormat="1" x14ac:dyDescent="0.2">
      <c r="A474" s="12"/>
      <c r="B474" s="12"/>
      <c r="C474" s="12"/>
      <c r="D474" s="12"/>
      <c r="E474" s="61" t="s">
        <v>320</v>
      </c>
      <c r="F474" s="164">
        <f t="shared" si="25"/>
        <v>225094</v>
      </c>
      <c r="G474" s="162">
        <f t="shared" si="25"/>
        <v>216973.3</v>
      </c>
      <c r="H474" s="162">
        <f t="shared" si="25"/>
        <v>211141.42</v>
      </c>
      <c r="I474" s="16">
        <f t="shared" si="23"/>
        <v>0.9731216698091425</v>
      </c>
      <c r="J474" s="117"/>
    </row>
    <row r="475" spans="1:10" s="52" customFormat="1" ht="22.5" customHeight="1" x14ac:dyDescent="0.2">
      <c r="A475" s="12"/>
      <c r="B475" s="12"/>
      <c r="C475" s="12"/>
      <c r="D475" s="12"/>
      <c r="E475" s="50" t="s">
        <v>464</v>
      </c>
      <c r="F475" s="198">
        <v>225094</v>
      </c>
      <c r="G475" s="163">
        <v>216973.3</v>
      </c>
      <c r="H475" s="163">
        <v>211141.42</v>
      </c>
      <c r="I475" s="17">
        <f t="shared" si="23"/>
        <v>0.9731216698091425</v>
      </c>
      <c r="J475" s="117"/>
    </row>
    <row r="476" spans="1:10" s="52" customFormat="1" x14ac:dyDescent="0.2">
      <c r="A476" s="12"/>
      <c r="B476" s="12"/>
      <c r="C476" s="12"/>
      <c r="D476" s="12"/>
      <c r="E476" s="67" t="s">
        <v>366</v>
      </c>
      <c r="F476" s="164">
        <f>SUM(F477,F480)</f>
        <v>274010.40000000002</v>
      </c>
      <c r="G476" s="162">
        <f>SUM(G477,G480)</f>
        <v>185045.1</v>
      </c>
      <c r="H476" s="162">
        <f>SUM(H477,H480)</f>
        <v>182074.4</v>
      </c>
      <c r="I476" s="16">
        <f t="shared" si="23"/>
        <v>0.98394607584853633</v>
      </c>
      <c r="J476" s="117"/>
    </row>
    <row r="477" spans="1:10" s="52" customFormat="1" x14ac:dyDescent="0.2">
      <c r="A477" s="12"/>
      <c r="B477" s="12"/>
      <c r="C477" s="12"/>
      <c r="D477" s="12"/>
      <c r="E477" s="61" t="s">
        <v>320</v>
      </c>
      <c r="F477" s="164">
        <f>SUM(F478:F479)</f>
        <v>274010.40000000002</v>
      </c>
      <c r="G477" s="162">
        <f>SUM(G478:G479)</f>
        <v>183325.1</v>
      </c>
      <c r="H477" s="162">
        <f>SUM(H478:H479)</f>
        <v>180354.4</v>
      </c>
      <c r="I477" s="16">
        <f t="shared" si="23"/>
        <v>0.98379545408675617</v>
      </c>
      <c r="J477" s="117"/>
    </row>
    <row r="478" spans="1:10" s="52" customFormat="1" ht="37.5" customHeight="1" x14ac:dyDescent="0.2">
      <c r="A478" s="12"/>
      <c r="B478" s="12"/>
      <c r="C478" s="12"/>
      <c r="D478" s="12"/>
      <c r="E478" s="68" t="s">
        <v>389</v>
      </c>
      <c r="F478" s="198">
        <v>182380.79999999999</v>
      </c>
      <c r="G478" s="163">
        <v>153325.1</v>
      </c>
      <c r="H478" s="163">
        <v>150401.03</v>
      </c>
      <c r="I478" s="17">
        <f t="shared" si="23"/>
        <v>0.98092895422862914</v>
      </c>
      <c r="J478" s="117"/>
    </row>
    <row r="479" spans="1:10" s="52" customFormat="1" x14ac:dyDescent="0.2">
      <c r="A479" s="12"/>
      <c r="B479" s="12"/>
      <c r="C479" s="12"/>
      <c r="D479" s="12"/>
      <c r="E479" s="46" t="s">
        <v>390</v>
      </c>
      <c r="F479" s="198">
        <v>91629.6</v>
      </c>
      <c r="G479" s="163">
        <v>30000</v>
      </c>
      <c r="H479" s="163">
        <v>29953.37</v>
      </c>
      <c r="I479" s="17">
        <f t="shared" si="23"/>
        <v>0.99844566666666668</v>
      </c>
      <c r="J479" s="117"/>
    </row>
    <row r="480" spans="1:10" s="51" customFormat="1" ht="34.5" customHeight="1" x14ac:dyDescent="0.2">
      <c r="A480" s="12"/>
      <c r="B480" s="12"/>
      <c r="C480" s="12"/>
      <c r="D480" s="12"/>
      <c r="E480" s="20" t="s">
        <v>331</v>
      </c>
      <c r="F480" s="164">
        <f>SUM(F481:F482)</f>
        <v>0</v>
      </c>
      <c r="G480" s="162">
        <f>SUM(G481:G482)</f>
        <v>1720</v>
      </c>
      <c r="H480" s="162">
        <f>SUM(H481:H482)</f>
        <v>1720</v>
      </c>
      <c r="I480" s="16">
        <f t="shared" si="23"/>
        <v>1</v>
      </c>
      <c r="J480" s="114"/>
    </row>
    <row r="481" spans="1:10" s="52" customFormat="1" ht="54" x14ac:dyDescent="0.2">
      <c r="A481" s="12"/>
      <c r="B481" s="12"/>
      <c r="C481" s="12"/>
      <c r="D481" s="12"/>
      <c r="E481" s="68" t="s">
        <v>40</v>
      </c>
      <c r="F481" s="198"/>
      <c r="G481" s="163">
        <v>890</v>
      </c>
      <c r="H481" s="163">
        <v>890</v>
      </c>
      <c r="I481" s="17">
        <f t="shared" si="23"/>
        <v>1</v>
      </c>
      <c r="J481" s="117"/>
    </row>
    <row r="482" spans="1:10" s="52" customFormat="1" ht="48.75" customHeight="1" x14ac:dyDescent="0.2">
      <c r="A482" s="12"/>
      <c r="B482" s="12"/>
      <c r="C482" s="12"/>
      <c r="D482" s="12"/>
      <c r="E482" s="68" t="s">
        <v>41</v>
      </c>
      <c r="F482" s="198"/>
      <c r="G482" s="163">
        <v>830</v>
      </c>
      <c r="H482" s="163">
        <v>830</v>
      </c>
      <c r="I482" s="17">
        <f t="shared" si="23"/>
        <v>1</v>
      </c>
      <c r="J482" s="117"/>
    </row>
    <row r="483" spans="1:10" s="52" customFormat="1" x14ac:dyDescent="0.2">
      <c r="A483" s="12"/>
      <c r="B483" s="12"/>
      <c r="C483" s="12"/>
      <c r="D483" s="12"/>
      <c r="E483" s="67" t="s">
        <v>382</v>
      </c>
      <c r="F483" s="164">
        <f t="shared" ref="F483:H484" si="26">SUM(F484)</f>
        <v>298364.7</v>
      </c>
      <c r="G483" s="164">
        <f t="shared" si="26"/>
        <v>291168.2</v>
      </c>
      <c r="H483" s="164">
        <f t="shared" si="26"/>
        <v>291167.90000000002</v>
      </c>
      <c r="I483" s="16">
        <f t="shared" si="23"/>
        <v>0.99999896966770419</v>
      </c>
      <c r="J483" s="117"/>
    </row>
    <row r="484" spans="1:10" s="52" customFormat="1" x14ac:dyDescent="0.2">
      <c r="A484" s="12"/>
      <c r="B484" s="12"/>
      <c r="C484" s="12"/>
      <c r="D484" s="12"/>
      <c r="E484" s="61" t="s">
        <v>320</v>
      </c>
      <c r="F484" s="164">
        <f t="shared" si="26"/>
        <v>298364.7</v>
      </c>
      <c r="G484" s="164">
        <f t="shared" si="26"/>
        <v>291168.2</v>
      </c>
      <c r="H484" s="164">
        <f t="shared" si="26"/>
        <v>291167.90000000002</v>
      </c>
      <c r="I484" s="16">
        <f t="shared" si="23"/>
        <v>0.99999896966770419</v>
      </c>
      <c r="J484" s="117"/>
    </row>
    <row r="485" spans="1:10" s="52" customFormat="1" ht="50.25" customHeight="1" x14ac:dyDescent="0.2">
      <c r="A485" s="12"/>
      <c r="B485" s="12"/>
      <c r="C485" s="12"/>
      <c r="D485" s="12"/>
      <c r="E485" s="68" t="s">
        <v>391</v>
      </c>
      <c r="F485" s="198">
        <v>298364.7</v>
      </c>
      <c r="G485" s="163">
        <v>291168.2</v>
      </c>
      <c r="H485" s="163">
        <v>291167.90000000002</v>
      </c>
      <c r="I485" s="17">
        <f t="shared" si="23"/>
        <v>0.99999896966770419</v>
      </c>
      <c r="J485" s="117"/>
    </row>
    <row r="486" spans="1:10" s="52" customFormat="1" x14ac:dyDescent="0.2">
      <c r="A486" s="12"/>
      <c r="B486" s="12"/>
      <c r="C486" s="12"/>
      <c r="D486" s="12"/>
      <c r="E486" s="67" t="s">
        <v>367</v>
      </c>
      <c r="F486" s="164">
        <f>SUM(F487)</f>
        <v>206157.1</v>
      </c>
      <c r="G486" s="162">
        <f>SUM(G487)</f>
        <v>206157.1</v>
      </c>
      <c r="H486" s="162">
        <f>SUM(H487)</f>
        <v>190624.65</v>
      </c>
      <c r="I486" s="16">
        <f t="shared" si="23"/>
        <v>0.92465721529843015</v>
      </c>
      <c r="J486" s="117"/>
    </row>
    <row r="487" spans="1:10" s="52" customFormat="1" ht="22.5" customHeight="1" x14ac:dyDescent="0.2">
      <c r="A487" s="12"/>
      <c r="B487" s="12"/>
      <c r="C487" s="12"/>
      <c r="D487" s="12"/>
      <c r="E487" s="61" t="s">
        <v>320</v>
      </c>
      <c r="F487" s="164">
        <f>SUM(F488:F488)</f>
        <v>206157.1</v>
      </c>
      <c r="G487" s="162">
        <f>SUM(G488:G488)</f>
        <v>206157.1</v>
      </c>
      <c r="H487" s="162">
        <f>SUM(H488:H488)</f>
        <v>190624.65</v>
      </c>
      <c r="I487" s="16">
        <f t="shared" si="23"/>
        <v>0.92465721529843015</v>
      </c>
      <c r="J487" s="117"/>
    </row>
    <row r="488" spans="1:10" s="52" customFormat="1" x14ac:dyDescent="0.2">
      <c r="A488" s="12"/>
      <c r="B488" s="12"/>
      <c r="C488" s="12"/>
      <c r="D488" s="12"/>
      <c r="E488" s="68" t="s">
        <v>392</v>
      </c>
      <c r="F488" s="198">
        <v>206157.1</v>
      </c>
      <c r="G488" s="163">
        <v>206157.1</v>
      </c>
      <c r="H488" s="163">
        <v>190624.65</v>
      </c>
      <c r="I488" s="17">
        <f t="shared" si="23"/>
        <v>0.92465721529843015</v>
      </c>
      <c r="J488" s="117"/>
    </row>
    <row r="489" spans="1:10" s="52" customFormat="1" x14ac:dyDescent="0.2">
      <c r="A489" s="12" t="s">
        <v>345</v>
      </c>
      <c r="B489" s="12" t="s">
        <v>324</v>
      </c>
      <c r="C489" s="12" t="s">
        <v>323</v>
      </c>
      <c r="D489" s="12" t="s">
        <v>324</v>
      </c>
      <c r="E489" s="39" t="s">
        <v>395</v>
      </c>
      <c r="F489" s="92">
        <f>SUM(F490,F500)</f>
        <v>764912.9</v>
      </c>
      <c r="G489" s="142">
        <f>SUM(G490,G500)</f>
        <v>719051.3</v>
      </c>
      <c r="H489" s="142">
        <f>SUM(H490,H500)</f>
        <v>709119.77</v>
      </c>
      <c r="I489" s="16">
        <f t="shared" si="23"/>
        <v>0.98618800911701288</v>
      </c>
      <c r="J489" s="117"/>
    </row>
    <row r="490" spans="1:10" s="51" customFormat="1" ht="24" customHeight="1" x14ac:dyDescent="0.2">
      <c r="A490" s="15"/>
      <c r="B490" s="15"/>
      <c r="C490" s="15"/>
      <c r="D490" s="15"/>
      <c r="E490" s="61" t="s">
        <v>320</v>
      </c>
      <c r="F490" s="92">
        <f>SUM(F493,F495,F499)+F497</f>
        <v>764912.9</v>
      </c>
      <c r="G490" s="142">
        <f>SUM(G493,G495,G499)+G497</f>
        <v>718085.3</v>
      </c>
      <c r="H490" s="142">
        <f>SUM(H493,H495,H499)+H497</f>
        <v>708153.77</v>
      </c>
      <c r="I490" s="16">
        <f t="shared" si="23"/>
        <v>0.9861694286180207</v>
      </c>
      <c r="J490" s="114"/>
    </row>
    <row r="491" spans="1:10" s="52" customFormat="1" x14ac:dyDescent="0.2">
      <c r="A491" s="12"/>
      <c r="B491" s="12"/>
      <c r="C491" s="12"/>
      <c r="D491" s="12"/>
      <c r="E491" s="18" t="s">
        <v>354</v>
      </c>
      <c r="F491" s="93"/>
      <c r="G491" s="144"/>
      <c r="H491" s="144"/>
      <c r="I491" s="17" t="str">
        <f t="shared" si="23"/>
        <v xml:space="preserve">       </v>
      </c>
      <c r="J491" s="117"/>
    </row>
    <row r="492" spans="1:10" s="51" customFormat="1" x14ac:dyDescent="0.2">
      <c r="A492" s="12"/>
      <c r="B492" s="12"/>
      <c r="C492" s="12"/>
      <c r="D492" s="12"/>
      <c r="E492" s="18" t="s">
        <v>358</v>
      </c>
      <c r="F492" s="93">
        <f>SUM(F493:F493)</f>
        <v>265000</v>
      </c>
      <c r="G492" s="144">
        <f>SUM(G493:G493)</f>
        <v>232295</v>
      </c>
      <c r="H492" s="144">
        <f>SUM(H493:H493)</f>
        <v>232294.7</v>
      </c>
      <c r="I492" s="17">
        <f t="shared" si="23"/>
        <v>0.99999870853871164</v>
      </c>
      <c r="J492" s="114"/>
    </row>
    <row r="493" spans="1:10" s="51" customFormat="1" ht="30" customHeight="1" x14ac:dyDescent="0.2">
      <c r="A493" s="12"/>
      <c r="B493" s="12"/>
      <c r="C493" s="12"/>
      <c r="D493" s="12"/>
      <c r="E493" s="46" t="s">
        <v>581</v>
      </c>
      <c r="F493" s="93">
        <v>265000</v>
      </c>
      <c r="G493" s="144">
        <v>232295</v>
      </c>
      <c r="H493" s="144">
        <v>232294.7</v>
      </c>
      <c r="I493" s="17">
        <f t="shared" si="23"/>
        <v>0.99999870853871164</v>
      </c>
      <c r="J493" s="114"/>
    </row>
    <row r="494" spans="1:10" s="52" customFormat="1" x14ac:dyDescent="0.2">
      <c r="A494" s="12"/>
      <c r="B494" s="12"/>
      <c r="C494" s="12"/>
      <c r="D494" s="12"/>
      <c r="E494" s="18" t="s">
        <v>378</v>
      </c>
      <c r="F494" s="93">
        <f>SUM(F495:F495)</f>
        <v>207621.4</v>
      </c>
      <c r="G494" s="144">
        <f>SUM(G495:G495)</f>
        <v>193498.8</v>
      </c>
      <c r="H494" s="144">
        <f>SUM(H495:H495)</f>
        <v>183567.88</v>
      </c>
      <c r="I494" s="17">
        <f t="shared" si="23"/>
        <v>0.94867709773910747</v>
      </c>
      <c r="J494" s="117"/>
    </row>
    <row r="495" spans="1:10" s="51" customFormat="1" ht="14.25" customHeight="1" x14ac:dyDescent="0.2">
      <c r="A495" s="12"/>
      <c r="B495" s="12"/>
      <c r="C495" s="12"/>
      <c r="D495" s="12"/>
      <c r="E495" s="22" t="s">
        <v>441</v>
      </c>
      <c r="F495" s="93">
        <v>207621.4</v>
      </c>
      <c r="G495" s="144">
        <v>193498.8</v>
      </c>
      <c r="H495" s="144">
        <v>183567.88</v>
      </c>
      <c r="I495" s="17">
        <f t="shared" si="23"/>
        <v>0.94867709773910747</v>
      </c>
      <c r="J495" s="114"/>
    </row>
    <row r="496" spans="1:10" s="51" customFormat="1" ht="14.25" customHeight="1" x14ac:dyDescent="0.2">
      <c r="A496" s="12"/>
      <c r="B496" s="12"/>
      <c r="C496" s="12"/>
      <c r="D496" s="12"/>
      <c r="E496" s="79" t="s">
        <v>361</v>
      </c>
      <c r="F496" s="93">
        <f>SUM(F497:F497)</f>
        <v>125000</v>
      </c>
      <c r="G496" s="144">
        <f>SUM(G497:G497)</f>
        <v>125000</v>
      </c>
      <c r="H496" s="144">
        <f>SUM(H497:H497)</f>
        <v>124999.99</v>
      </c>
      <c r="I496" s="17">
        <f t="shared" si="23"/>
        <v>0.99999992000000004</v>
      </c>
      <c r="J496" s="114"/>
    </row>
    <row r="497" spans="1:10" s="51" customFormat="1" ht="33.75" customHeight="1" x14ac:dyDescent="0.2">
      <c r="A497" s="12"/>
      <c r="B497" s="12"/>
      <c r="C497" s="12"/>
      <c r="D497" s="12"/>
      <c r="E497" s="38" t="s">
        <v>582</v>
      </c>
      <c r="F497" s="93">
        <v>125000</v>
      </c>
      <c r="G497" s="144">
        <v>125000</v>
      </c>
      <c r="H497" s="144">
        <v>124999.99</v>
      </c>
      <c r="I497" s="17">
        <f t="shared" si="23"/>
        <v>0.99999992000000004</v>
      </c>
      <c r="J497" s="114"/>
    </row>
    <row r="498" spans="1:10" s="52" customFormat="1" x14ac:dyDescent="0.2">
      <c r="A498" s="12"/>
      <c r="B498" s="12"/>
      <c r="C498" s="12"/>
      <c r="D498" s="12"/>
      <c r="E498" s="18" t="s">
        <v>366</v>
      </c>
      <c r="F498" s="93">
        <f>SUM(F499:F499)</f>
        <v>167291.5</v>
      </c>
      <c r="G498" s="144">
        <f>SUM(G499:G499)</f>
        <v>167291.5</v>
      </c>
      <c r="H498" s="144">
        <f>SUM(H499:H499)</f>
        <v>167291.20000000001</v>
      </c>
      <c r="I498" s="17">
        <f t="shared" si="23"/>
        <v>0.99999820672299555</v>
      </c>
      <c r="J498" s="117"/>
    </row>
    <row r="499" spans="1:10" s="52" customFormat="1" ht="14.25" customHeight="1" x14ac:dyDescent="0.2">
      <c r="A499" s="12"/>
      <c r="B499" s="12"/>
      <c r="C499" s="12"/>
      <c r="D499" s="12"/>
      <c r="E499" s="22" t="s">
        <v>442</v>
      </c>
      <c r="F499" s="93">
        <v>167291.5</v>
      </c>
      <c r="G499" s="144">
        <v>167291.5</v>
      </c>
      <c r="H499" s="144">
        <v>167291.20000000001</v>
      </c>
      <c r="I499" s="17">
        <f t="shared" si="23"/>
        <v>0.99999820672299555</v>
      </c>
      <c r="J499" s="117"/>
    </row>
    <row r="500" spans="1:10" s="52" customFormat="1" ht="33" customHeight="1" x14ac:dyDescent="0.2">
      <c r="A500" s="12"/>
      <c r="B500" s="12"/>
      <c r="C500" s="12"/>
      <c r="D500" s="12"/>
      <c r="E500" s="20" t="s">
        <v>331</v>
      </c>
      <c r="F500" s="92">
        <f>SUM(F503)</f>
        <v>0</v>
      </c>
      <c r="G500" s="142">
        <f>SUM(G503)</f>
        <v>966</v>
      </c>
      <c r="H500" s="142">
        <f>SUM(H503)</f>
        <v>966</v>
      </c>
      <c r="I500" s="16">
        <f t="shared" si="23"/>
        <v>1</v>
      </c>
      <c r="J500" s="117"/>
    </row>
    <row r="501" spans="1:10" s="52" customFormat="1" ht="14.25" customHeight="1" x14ac:dyDescent="0.2">
      <c r="A501" s="12"/>
      <c r="B501" s="12"/>
      <c r="C501" s="12"/>
      <c r="D501" s="12"/>
      <c r="E501" s="18" t="s">
        <v>354</v>
      </c>
      <c r="F501" s="93"/>
      <c r="G501" s="144"/>
      <c r="H501" s="144"/>
      <c r="I501" s="17" t="str">
        <f t="shared" si="23"/>
        <v xml:space="preserve">       </v>
      </c>
      <c r="J501" s="117"/>
    </row>
    <row r="502" spans="1:10" s="52" customFormat="1" ht="14.25" customHeight="1" x14ac:dyDescent="0.2">
      <c r="A502" s="12"/>
      <c r="B502" s="12"/>
      <c r="C502" s="12"/>
      <c r="D502" s="12"/>
      <c r="E502" s="18" t="s">
        <v>378</v>
      </c>
      <c r="F502" s="93">
        <f>SUM(F503:F503)</f>
        <v>0</v>
      </c>
      <c r="G502" s="144">
        <f>SUM(G503:G503)</f>
        <v>966</v>
      </c>
      <c r="H502" s="144">
        <f>SUM(H503:H503)</f>
        <v>966</v>
      </c>
      <c r="I502" s="17">
        <f t="shared" si="23"/>
        <v>1</v>
      </c>
      <c r="J502" s="117"/>
    </row>
    <row r="503" spans="1:10" s="52" customFormat="1" ht="31.5" customHeight="1" x14ac:dyDescent="0.2">
      <c r="A503" s="12"/>
      <c r="B503" s="12"/>
      <c r="C503" s="12"/>
      <c r="D503" s="12"/>
      <c r="E503" s="38" t="s">
        <v>42</v>
      </c>
      <c r="F503" s="93"/>
      <c r="G503" s="144">
        <v>966</v>
      </c>
      <c r="H503" s="144">
        <v>966</v>
      </c>
      <c r="I503" s="17">
        <f t="shared" si="23"/>
        <v>1</v>
      </c>
      <c r="J503" s="117"/>
    </row>
    <row r="504" spans="1:10" s="52" customFormat="1" x14ac:dyDescent="0.2">
      <c r="A504" s="12" t="s">
        <v>345</v>
      </c>
      <c r="B504" s="12" t="s">
        <v>324</v>
      </c>
      <c r="C504" s="29" t="s">
        <v>323</v>
      </c>
      <c r="D504" s="29" t="s">
        <v>326</v>
      </c>
      <c r="E504" s="20" t="s">
        <v>445</v>
      </c>
      <c r="F504" s="92">
        <f>SUM(F508,F514,F519,F527,)+F533+F530</f>
        <v>787254.5</v>
      </c>
      <c r="G504" s="142">
        <f>SUM(G508,G514,G519,G527,)+G533+G530</f>
        <v>520478.1</v>
      </c>
      <c r="H504" s="142">
        <f>SUM(H508,H514,H519,H527,)+H533+H530</f>
        <v>354245.22000000003</v>
      </c>
      <c r="I504" s="16">
        <f t="shared" si="23"/>
        <v>0.68061503452306649</v>
      </c>
      <c r="J504" s="117"/>
    </row>
    <row r="505" spans="1:10" s="51" customFormat="1" ht="37.5" customHeight="1" x14ac:dyDescent="0.2">
      <c r="A505" s="15"/>
      <c r="B505" s="15"/>
      <c r="C505" s="15"/>
      <c r="D505" s="15"/>
      <c r="E505" s="61" t="s">
        <v>321</v>
      </c>
      <c r="F505" s="92">
        <f>SUM(F509,F515,F520,F529,F535)</f>
        <v>787254.5</v>
      </c>
      <c r="G505" s="142">
        <f>SUM(G509,G515,G520,G529,G535)</f>
        <v>505079.6</v>
      </c>
      <c r="H505" s="142">
        <f>SUM(H509,H515,H520,H529,H535)</f>
        <v>344045.22000000003</v>
      </c>
      <c r="I505" s="16">
        <f t="shared" si="23"/>
        <v>0.68117029474166058</v>
      </c>
      <c r="J505" s="114"/>
    </row>
    <row r="506" spans="1:10" s="51" customFormat="1" ht="33" customHeight="1" x14ac:dyDescent="0.2">
      <c r="A506" s="15"/>
      <c r="B506" s="15"/>
      <c r="C506" s="15"/>
      <c r="D506" s="15"/>
      <c r="E506" s="20" t="s">
        <v>331</v>
      </c>
      <c r="F506" s="92">
        <f>SUM(F511,F517,F524,F532)</f>
        <v>0</v>
      </c>
      <c r="G506" s="142">
        <f>SUM(G511,G517,G524,G532)</f>
        <v>15398.5</v>
      </c>
      <c r="H506" s="142">
        <f>SUM(H511,H517,H524,H532)</f>
        <v>10200</v>
      </c>
      <c r="I506" s="16">
        <f t="shared" si="23"/>
        <v>0.66240218203071732</v>
      </c>
      <c r="J506" s="114"/>
    </row>
    <row r="507" spans="1:10" s="52" customFormat="1" x14ac:dyDescent="0.2">
      <c r="A507" s="12"/>
      <c r="B507" s="12"/>
      <c r="C507" s="29"/>
      <c r="D507" s="29"/>
      <c r="E507" s="18" t="s">
        <v>354</v>
      </c>
      <c r="F507" s="93"/>
      <c r="G507" s="144"/>
      <c r="H507" s="144"/>
      <c r="I507" s="17" t="str">
        <f t="shared" si="23"/>
        <v xml:space="preserve">       </v>
      </c>
      <c r="J507" s="117"/>
    </row>
    <row r="508" spans="1:10" s="52" customFormat="1" x14ac:dyDescent="0.2">
      <c r="A508" s="12"/>
      <c r="B508" s="12"/>
      <c r="C508" s="29"/>
      <c r="D508" s="29"/>
      <c r="E508" s="13" t="s">
        <v>377</v>
      </c>
      <c r="F508" s="92">
        <f>SUM(F509,F511)</f>
        <v>147254.5</v>
      </c>
      <c r="G508" s="142">
        <f>SUM(G509,G511)</f>
        <v>161283</v>
      </c>
      <c r="H508" s="142">
        <f>SUM(H509,H511)</f>
        <v>12045.6</v>
      </c>
      <c r="I508" s="16">
        <f t="shared" si="23"/>
        <v>7.468611074942802E-2</v>
      </c>
      <c r="J508" s="117"/>
    </row>
    <row r="509" spans="1:10" s="52" customFormat="1" ht="34.5" customHeight="1" x14ac:dyDescent="0.2">
      <c r="A509" s="12"/>
      <c r="B509" s="12"/>
      <c r="C509" s="29"/>
      <c r="D509" s="29"/>
      <c r="E509" s="61" t="s">
        <v>321</v>
      </c>
      <c r="F509" s="92">
        <f>SUM(F510:F510)</f>
        <v>147254.5</v>
      </c>
      <c r="G509" s="142">
        <f>SUM(G510:G510)</f>
        <v>147254.5</v>
      </c>
      <c r="H509" s="142">
        <f>SUM(H510:H510)</f>
        <v>2745.6</v>
      </c>
      <c r="I509" s="16">
        <f t="shared" si="23"/>
        <v>1.8645270602935735E-2</v>
      </c>
      <c r="J509" s="117"/>
    </row>
    <row r="510" spans="1:10" s="52" customFormat="1" x14ac:dyDescent="0.2">
      <c r="A510" s="12"/>
      <c r="B510" s="12"/>
      <c r="C510" s="29"/>
      <c r="D510" s="29"/>
      <c r="E510" s="22" t="s">
        <v>393</v>
      </c>
      <c r="F510" s="93">
        <v>147254.5</v>
      </c>
      <c r="G510" s="144">
        <v>147254.5</v>
      </c>
      <c r="H510" s="144">
        <v>2745.6</v>
      </c>
      <c r="I510" s="17">
        <f t="shared" si="23"/>
        <v>1.8645270602935735E-2</v>
      </c>
      <c r="J510" s="117"/>
    </row>
    <row r="511" spans="1:10" s="52" customFormat="1" ht="35.25" customHeight="1" x14ac:dyDescent="0.2">
      <c r="A511" s="12"/>
      <c r="B511" s="12"/>
      <c r="C511" s="29"/>
      <c r="D511" s="29"/>
      <c r="E511" s="20" t="s">
        <v>331</v>
      </c>
      <c r="F511" s="92">
        <f>SUM(F512:F513)</f>
        <v>0</v>
      </c>
      <c r="G511" s="142">
        <f>SUM(G512:G513)</f>
        <v>14028.5</v>
      </c>
      <c r="H511" s="142">
        <f>SUM(H512:H513)</f>
        <v>9300</v>
      </c>
      <c r="I511" s="16">
        <f t="shared" si="23"/>
        <v>0.66293616566275793</v>
      </c>
      <c r="J511" s="117"/>
    </row>
    <row r="512" spans="1:10" s="52" customFormat="1" ht="40.5" x14ac:dyDescent="0.2">
      <c r="A512" s="12"/>
      <c r="B512" s="12"/>
      <c r="C512" s="29"/>
      <c r="D512" s="29"/>
      <c r="E512" s="65" t="s">
        <v>43</v>
      </c>
      <c r="F512" s="93"/>
      <c r="G512" s="144">
        <v>12658.5</v>
      </c>
      <c r="H512" s="144">
        <v>8400</v>
      </c>
      <c r="I512" s="17">
        <f t="shared" si="23"/>
        <v>0.6635857329067425</v>
      </c>
      <c r="J512" s="117"/>
    </row>
    <row r="513" spans="1:10" s="52" customFormat="1" ht="21" customHeight="1" x14ac:dyDescent="0.2">
      <c r="A513" s="12"/>
      <c r="B513" s="12"/>
      <c r="C513" s="29"/>
      <c r="D513" s="29"/>
      <c r="E513" s="65" t="s">
        <v>44</v>
      </c>
      <c r="F513" s="93"/>
      <c r="G513" s="144">
        <v>1370</v>
      </c>
      <c r="H513" s="144">
        <v>900</v>
      </c>
      <c r="I513" s="17">
        <f t="shared" si="23"/>
        <v>0.65693430656934304</v>
      </c>
      <c r="J513" s="117"/>
    </row>
    <row r="514" spans="1:10" s="52" customFormat="1" x14ac:dyDescent="0.2">
      <c r="A514" s="12"/>
      <c r="B514" s="12"/>
      <c r="C514" s="29"/>
      <c r="D514" s="29"/>
      <c r="E514" s="13" t="s">
        <v>358</v>
      </c>
      <c r="F514" s="92">
        <f>SUM(F515+F517)</f>
        <v>110000</v>
      </c>
      <c r="G514" s="142">
        <f>SUM(G515+G517)</f>
        <v>52632.5</v>
      </c>
      <c r="H514" s="142">
        <f>SUM(H515+H517)</f>
        <v>50481.29</v>
      </c>
      <c r="I514" s="16">
        <f t="shared" si="23"/>
        <v>0.95912772526480783</v>
      </c>
      <c r="J514" s="117"/>
    </row>
    <row r="515" spans="1:10" s="52" customFormat="1" ht="28.5" x14ac:dyDescent="0.2">
      <c r="A515" s="12"/>
      <c r="B515" s="12"/>
      <c r="C515" s="29"/>
      <c r="D515" s="29"/>
      <c r="E515" s="61" t="s">
        <v>321</v>
      </c>
      <c r="F515" s="92">
        <f>SUM(F516:F516)</f>
        <v>110000</v>
      </c>
      <c r="G515" s="142">
        <f>SUM(G516:G516)</f>
        <v>52632.5</v>
      </c>
      <c r="H515" s="142">
        <f>SUM(H516:H516)</f>
        <v>50481.29</v>
      </c>
      <c r="I515" s="16">
        <f t="shared" si="23"/>
        <v>0.95912772526480783</v>
      </c>
      <c r="J515" s="117"/>
    </row>
    <row r="516" spans="1:10" s="52" customFormat="1" x14ac:dyDescent="0.2">
      <c r="A516" s="12"/>
      <c r="B516" s="12"/>
      <c r="C516" s="29"/>
      <c r="D516" s="29"/>
      <c r="E516" s="65" t="s">
        <v>478</v>
      </c>
      <c r="F516" s="93">
        <v>110000</v>
      </c>
      <c r="G516" s="144">
        <v>52632.5</v>
      </c>
      <c r="H516" s="144">
        <v>50481.29</v>
      </c>
      <c r="I516" s="17">
        <f t="shared" si="23"/>
        <v>0.95912772526480783</v>
      </c>
      <c r="J516" s="117"/>
    </row>
    <row r="517" spans="1:10" s="52" customFormat="1" ht="28.5" x14ac:dyDescent="0.2">
      <c r="A517" s="12"/>
      <c r="B517" s="12"/>
      <c r="C517" s="29"/>
      <c r="D517" s="29"/>
      <c r="E517" s="20" t="s">
        <v>331</v>
      </c>
      <c r="F517" s="92">
        <f>SUM(F518)</f>
        <v>0</v>
      </c>
      <c r="G517" s="142">
        <f>SUM(G518)</f>
        <v>0</v>
      </c>
      <c r="H517" s="142">
        <f>SUM(H518)</f>
        <v>0</v>
      </c>
      <c r="I517" s="17" t="str">
        <f t="shared" si="23"/>
        <v xml:space="preserve">       </v>
      </c>
      <c r="J517" s="117"/>
    </row>
    <row r="518" spans="1:10" s="52" customFormat="1" ht="27" x14ac:dyDescent="0.2">
      <c r="A518" s="12"/>
      <c r="B518" s="12"/>
      <c r="C518" s="29"/>
      <c r="D518" s="29"/>
      <c r="E518" s="65" t="s">
        <v>479</v>
      </c>
      <c r="F518" s="93"/>
      <c r="G518" s="144"/>
      <c r="H518" s="144"/>
      <c r="I518" s="17" t="str">
        <f t="shared" si="23"/>
        <v xml:space="preserve">       </v>
      </c>
      <c r="J518" s="117"/>
    </row>
    <row r="519" spans="1:10" s="52" customFormat="1" x14ac:dyDescent="0.2">
      <c r="A519" s="12"/>
      <c r="B519" s="12"/>
      <c r="C519" s="29"/>
      <c r="D519" s="29"/>
      <c r="E519" s="13" t="s">
        <v>379</v>
      </c>
      <c r="F519" s="92">
        <f>SUM(F520)+F524</f>
        <v>200000</v>
      </c>
      <c r="G519" s="142">
        <f>SUM(G520)+G524</f>
        <v>115192.6</v>
      </c>
      <c r="H519" s="142">
        <f>SUM(H520)+H524</f>
        <v>115192.44</v>
      </c>
      <c r="I519" s="16">
        <f t="shared" si="23"/>
        <v>0.99999861102188858</v>
      </c>
      <c r="J519" s="117"/>
    </row>
    <row r="520" spans="1:10" s="52" customFormat="1" ht="28.5" x14ac:dyDescent="0.2">
      <c r="A520" s="12"/>
      <c r="B520" s="12"/>
      <c r="C520" s="29"/>
      <c r="D520" s="29"/>
      <c r="E520" s="61" t="s">
        <v>321</v>
      </c>
      <c r="F520" s="92">
        <f>SUM(F521:F523)</f>
        <v>200000</v>
      </c>
      <c r="G520" s="142">
        <f>SUM(G521:G523)</f>
        <v>115192.6</v>
      </c>
      <c r="H520" s="142">
        <f>SUM(H521:H523)</f>
        <v>115192.44</v>
      </c>
      <c r="I520" s="16">
        <f t="shared" si="23"/>
        <v>0.99999861102188858</v>
      </c>
      <c r="J520" s="117"/>
    </row>
    <row r="521" spans="1:10" s="52" customFormat="1" ht="27" x14ac:dyDescent="0.2">
      <c r="A521" s="12"/>
      <c r="B521" s="12"/>
      <c r="C521" s="12"/>
      <c r="D521" s="12"/>
      <c r="E521" s="46" t="s">
        <v>583</v>
      </c>
      <c r="F521" s="93">
        <v>100000</v>
      </c>
      <c r="G521" s="144"/>
      <c r="H521" s="144"/>
      <c r="I521" s="17" t="str">
        <f t="shared" si="23"/>
        <v xml:space="preserve">       </v>
      </c>
      <c r="J521" s="117"/>
    </row>
    <row r="522" spans="1:10" s="52" customFormat="1" ht="27" x14ac:dyDescent="0.2">
      <c r="A522" s="12"/>
      <c r="B522" s="12"/>
      <c r="C522" s="12"/>
      <c r="D522" s="12"/>
      <c r="E522" s="38" t="s">
        <v>584</v>
      </c>
      <c r="F522" s="93">
        <v>100000</v>
      </c>
      <c r="G522" s="144">
        <v>100000</v>
      </c>
      <c r="H522" s="144">
        <v>99999.9</v>
      </c>
      <c r="I522" s="17">
        <f t="shared" ref="I522:I585" si="27">IF(H522=0,"       ",H522/G522)</f>
        <v>0.99999899999999997</v>
      </c>
      <c r="J522" s="117"/>
    </row>
    <row r="523" spans="1:10" s="52" customFormat="1" ht="27" x14ac:dyDescent="0.2">
      <c r="A523" s="12"/>
      <c r="B523" s="12"/>
      <c r="C523" s="12"/>
      <c r="D523" s="12"/>
      <c r="E523" s="38" t="s">
        <v>45</v>
      </c>
      <c r="F523" s="93"/>
      <c r="G523" s="144">
        <v>15192.6</v>
      </c>
      <c r="H523" s="144">
        <v>15192.54</v>
      </c>
      <c r="I523" s="17">
        <f t="shared" si="27"/>
        <v>0.99999605070889774</v>
      </c>
      <c r="J523" s="117"/>
    </row>
    <row r="524" spans="1:10" s="52" customFormat="1" ht="28.5" x14ac:dyDescent="0.2">
      <c r="A524" s="12"/>
      <c r="B524" s="12"/>
      <c r="C524" s="12"/>
      <c r="D524" s="12"/>
      <c r="E524" s="20" t="s">
        <v>331</v>
      </c>
      <c r="F524" s="92">
        <f>SUM(F525:F526)</f>
        <v>0</v>
      </c>
      <c r="G524" s="142">
        <f>SUM(G525:G526)</f>
        <v>0</v>
      </c>
      <c r="H524" s="142">
        <f>SUM(H525:H526)</f>
        <v>0</v>
      </c>
      <c r="I524" s="17" t="str">
        <f t="shared" si="27"/>
        <v xml:space="preserve">       </v>
      </c>
      <c r="J524" s="117"/>
    </row>
    <row r="525" spans="1:10" s="52" customFormat="1" ht="53.25" customHeight="1" x14ac:dyDescent="0.2">
      <c r="A525" s="12"/>
      <c r="B525" s="12"/>
      <c r="C525" s="12"/>
      <c r="D525" s="12"/>
      <c r="E525" s="65" t="s">
        <v>480</v>
      </c>
      <c r="F525" s="93"/>
      <c r="G525" s="144"/>
      <c r="H525" s="144"/>
      <c r="I525" s="17" t="str">
        <f t="shared" si="27"/>
        <v xml:space="preserve">       </v>
      </c>
      <c r="J525" s="117"/>
    </row>
    <row r="526" spans="1:10" s="52" customFormat="1" ht="47.25" customHeight="1" x14ac:dyDescent="0.2">
      <c r="A526" s="12"/>
      <c r="B526" s="12"/>
      <c r="C526" s="12"/>
      <c r="D526" s="12"/>
      <c r="E526" s="65" t="s">
        <v>481</v>
      </c>
      <c r="F526" s="93"/>
      <c r="G526" s="144"/>
      <c r="H526" s="144"/>
      <c r="I526" s="17" t="str">
        <f t="shared" si="27"/>
        <v xml:space="preserve">       </v>
      </c>
      <c r="J526" s="117"/>
    </row>
    <row r="527" spans="1:10" s="52" customFormat="1" x14ac:dyDescent="0.2">
      <c r="A527" s="12"/>
      <c r="B527" s="12"/>
      <c r="C527" s="12"/>
      <c r="D527" s="12"/>
      <c r="E527" s="13" t="s">
        <v>381</v>
      </c>
      <c r="F527" s="92">
        <f>SUM(F528)</f>
        <v>140000</v>
      </c>
      <c r="G527" s="142">
        <f>SUM(G528)</f>
        <v>0</v>
      </c>
      <c r="H527" s="142">
        <f>SUM(H528)</f>
        <v>0</v>
      </c>
      <c r="I527" s="17" t="str">
        <f t="shared" si="27"/>
        <v xml:space="preserve">       </v>
      </c>
      <c r="J527" s="117"/>
    </row>
    <row r="528" spans="1:10" s="52" customFormat="1" x14ac:dyDescent="0.2">
      <c r="A528" s="12"/>
      <c r="B528" s="12"/>
      <c r="C528" s="12"/>
      <c r="D528" s="12"/>
      <c r="E528" s="22" t="s">
        <v>394</v>
      </c>
      <c r="F528" s="93">
        <f>SUM(F529:F529)</f>
        <v>140000</v>
      </c>
      <c r="G528" s="144">
        <f>SUM(G529:G529)</f>
        <v>0</v>
      </c>
      <c r="H528" s="144">
        <f>SUM(H529:H529)</f>
        <v>0</v>
      </c>
      <c r="I528" s="17" t="str">
        <f t="shared" si="27"/>
        <v xml:space="preserve">       </v>
      </c>
      <c r="J528" s="117"/>
    </row>
    <row r="529" spans="1:10" s="52" customFormat="1" ht="28.5" x14ac:dyDescent="0.2">
      <c r="A529" s="12"/>
      <c r="B529" s="12"/>
      <c r="C529" s="12"/>
      <c r="D529" s="12"/>
      <c r="E529" s="61" t="s">
        <v>321</v>
      </c>
      <c r="F529" s="92">
        <v>140000</v>
      </c>
      <c r="G529" s="144"/>
      <c r="H529" s="144"/>
      <c r="I529" s="17" t="str">
        <f t="shared" si="27"/>
        <v xml:space="preserve">       </v>
      </c>
      <c r="J529" s="117"/>
    </row>
    <row r="530" spans="1:10" s="52" customFormat="1" x14ac:dyDescent="0.2">
      <c r="A530" s="12"/>
      <c r="B530" s="12"/>
      <c r="C530" s="12"/>
      <c r="D530" s="12"/>
      <c r="E530" s="13" t="s">
        <v>382</v>
      </c>
      <c r="F530" s="92">
        <f>SUM(F531)</f>
        <v>0</v>
      </c>
      <c r="G530" s="142">
        <f>SUM(G531)</f>
        <v>1370</v>
      </c>
      <c r="H530" s="142">
        <f>SUM(H531)</f>
        <v>900</v>
      </c>
      <c r="I530" s="16">
        <f t="shared" si="27"/>
        <v>0.65693430656934304</v>
      </c>
      <c r="J530" s="117"/>
    </row>
    <row r="531" spans="1:10" s="52" customFormat="1" ht="21.75" customHeight="1" x14ac:dyDescent="0.2">
      <c r="A531" s="12"/>
      <c r="B531" s="12"/>
      <c r="C531" s="12"/>
      <c r="D531" s="12"/>
      <c r="E531" s="65" t="s">
        <v>46</v>
      </c>
      <c r="F531" s="93">
        <f>SUM(F532:F532)</f>
        <v>0</v>
      </c>
      <c r="G531" s="144">
        <f>SUM(G532:G532)</f>
        <v>1370</v>
      </c>
      <c r="H531" s="144">
        <f>SUM(H532:H532)</f>
        <v>900</v>
      </c>
      <c r="I531" s="17">
        <f t="shared" si="27"/>
        <v>0.65693430656934304</v>
      </c>
      <c r="J531" s="117"/>
    </row>
    <row r="532" spans="1:10" s="52" customFormat="1" ht="28.5" x14ac:dyDescent="0.2">
      <c r="A532" s="12"/>
      <c r="B532" s="12"/>
      <c r="C532" s="12"/>
      <c r="D532" s="12"/>
      <c r="E532" s="20" t="s">
        <v>331</v>
      </c>
      <c r="F532" s="93"/>
      <c r="G532" s="142">
        <v>1370</v>
      </c>
      <c r="H532" s="142">
        <v>900</v>
      </c>
      <c r="I532" s="16">
        <f t="shared" si="27"/>
        <v>0.65693430656934304</v>
      </c>
      <c r="J532" s="117"/>
    </row>
    <row r="533" spans="1:10" s="52" customFormat="1" x14ac:dyDescent="0.2">
      <c r="A533" s="12"/>
      <c r="B533" s="12"/>
      <c r="C533" s="12"/>
      <c r="D533" s="12"/>
      <c r="E533" s="13" t="s">
        <v>367</v>
      </c>
      <c r="F533" s="92">
        <f t="shared" ref="F533:H534" si="28">F534</f>
        <v>190000</v>
      </c>
      <c r="G533" s="142">
        <f t="shared" si="28"/>
        <v>190000</v>
      </c>
      <c r="H533" s="142">
        <f t="shared" si="28"/>
        <v>175625.89</v>
      </c>
      <c r="I533" s="16">
        <f t="shared" si="27"/>
        <v>0.92434678947368432</v>
      </c>
      <c r="J533" s="117"/>
    </row>
    <row r="534" spans="1:10" s="52" customFormat="1" ht="40.5" x14ac:dyDescent="0.2">
      <c r="A534" s="12"/>
      <c r="B534" s="12"/>
      <c r="C534" s="12"/>
      <c r="D534" s="12"/>
      <c r="E534" s="38" t="s">
        <v>585</v>
      </c>
      <c r="F534" s="93">
        <f t="shared" si="28"/>
        <v>190000</v>
      </c>
      <c r="G534" s="144">
        <f t="shared" si="28"/>
        <v>190000</v>
      </c>
      <c r="H534" s="144">
        <f t="shared" si="28"/>
        <v>175625.89</v>
      </c>
      <c r="I534" s="17">
        <f t="shared" si="27"/>
        <v>0.92434678947368432</v>
      </c>
      <c r="J534" s="117"/>
    </row>
    <row r="535" spans="1:10" s="52" customFormat="1" ht="28.5" x14ac:dyDescent="0.2">
      <c r="A535" s="12"/>
      <c r="B535" s="12"/>
      <c r="C535" s="12"/>
      <c r="D535" s="12"/>
      <c r="E535" s="61" t="s">
        <v>321</v>
      </c>
      <c r="F535" s="92">
        <v>190000</v>
      </c>
      <c r="G535" s="142">
        <v>190000</v>
      </c>
      <c r="H535" s="142">
        <v>175625.89</v>
      </c>
      <c r="I535" s="16">
        <f t="shared" si="27"/>
        <v>0.92434678947368432</v>
      </c>
      <c r="J535" s="117"/>
    </row>
    <row r="536" spans="1:10" s="52" customFormat="1" x14ac:dyDescent="0.2">
      <c r="A536" s="12" t="s">
        <v>345</v>
      </c>
      <c r="B536" s="12" t="s">
        <v>324</v>
      </c>
      <c r="C536" s="12" t="s">
        <v>323</v>
      </c>
      <c r="D536" s="12" t="s">
        <v>444</v>
      </c>
      <c r="E536" s="20" t="s">
        <v>396</v>
      </c>
      <c r="F536" s="92">
        <f>SUM(F537)</f>
        <v>90087.1</v>
      </c>
      <c r="G536" s="142">
        <f>SUM(G537)</f>
        <v>141088.29999999999</v>
      </c>
      <c r="H536" s="142">
        <f>SUM(H537)</f>
        <v>140601.80000000002</v>
      </c>
      <c r="I536" s="16">
        <f t="shared" si="27"/>
        <v>0.99655180479175121</v>
      </c>
      <c r="J536" s="117"/>
    </row>
    <row r="537" spans="1:10" s="52" customFormat="1" x14ac:dyDescent="0.2">
      <c r="A537" s="12"/>
      <c r="B537" s="12"/>
      <c r="C537" s="12"/>
      <c r="D537" s="12"/>
      <c r="E537" s="18" t="s">
        <v>377</v>
      </c>
      <c r="F537" s="93">
        <f>SUM(F538,F541)</f>
        <v>90087.1</v>
      </c>
      <c r="G537" s="144">
        <f>SUM(G538,G541)</f>
        <v>141088.29999999999</v>
      </c>
      <c r="H537" s="144">
        <f>SUM(H538,H541)</f>
        <v>140601.80000000002</v>
      </c>
      <c r="I537" s="17">
        <f t="shared" si="27"/>
        <v>0.99655180479175121</v>
      </c>
      <c r="J537" s="117"/>
    </row>
    <row r="538" spans="1:10" s="51" customFormat="1" ht="28.5" x14ac:dyDescent="0.2">
      <c r="A538" s="12"/>
      <c r="B538" s="12"/>
      <c r="C538" s="12"/>
      <c r="D538" s="12"/>
      <c r="E538" s="61" t="s">
        <v>321</v>
      </c>
      <c r="F538" s="92">
        <f>SUM(F539:F540)</f>
        <v>90087.1</v>
      </c>
      <c r="G538" s="142">
        <f>SUM(G539:G540)</f>
        <v>138998.29999999999</v>
      </c>
      <c r="H538" s="142">
        <f>SUM(H539:H540)</f>
        <v>138511.80000000002</v>
      </c>
      <c r="I538" s="16">
        <f t="shared" si="27"/>
        <v>0.99649995719372131</v>
      </c>
      <c r="J538" s="114"/>
    </row>
    <row r="539" spans="1:10" s="52" customFormat="1" ht="41.25" customHeight="1" x14ac:dyDescent="0.2">
      <c r="A539" s="12"/>
      <c r="B539" s="12"/>
      <c r="C539" s="12"/>
      <c r="D539" s="12"/>
      <c r="E539" s="21" t="s">
        <v>477</v>
      </c>
      <c r="F539" s="93">
        <v>90087.1</v>
      </c>
      <c r="G539" s="144">
        <v>108998.3</v>
      </c>
      <c r="H539" s="144">
        <v>108736.6</v>
      </c>
      <c r="I539" s="17">
        <f t="shared" si="27"/>
        <v>0.99759904512272213</v>
      </c>
      <c r="J539" s="117"/>
    </row>
    <row r="540" spans="1:10" s="52" customFormat="1" ht="60.75" customHeight="1" x14ac:dyDescent="0.2">
      <c r="A540" s="12"/>
      <c r="B540" s="12"/>
      <c r="C540" s="12"/>
      <c r="D540" s="12"/>
      <c r="E540" s="21" t="s">
        <v>47</v>
      </c>
      <c r="F540" s="93"/>
      <c r="G540" s="144">
        <v>30000</v>
      </c>
      <c r="H540" s="144">
        <v>29775.200000000001</v>
      </c>
      <c r="I540" s="17">
        <f t="shared" si="27"/>
        <v>0.99250666666666665</v>
      </c>
      <c r="J540" s="117"/>
    </row>
    <row r="541" spans="1:10" s="51" customFormat="1" ht="34.5" customHeight="1" x14ac:dyDescent="0.2">
      <c r="A541" s="12"/>
      <c r="B541" s="12"/>
      <c r="C541" s="12"/>
      <c r="D541" s="12"/>
      <c r="E541" s="20" t="s">
        <v>331</v>
      </c>
      <c r="F541" s="92">
        <f>SUM(F542)</f>
        <v>0</v>
      </c>
      <c r="G541" s="142">
        <f>SUM(G542)</f>
        <v>2090</v>
      </c>
      <c r="H541" s="142">
        <f>SUM(H542)</f>
        <v>2090</v>
      </c>
      <c r="I541" s="16">
        <f t="shared" si="27"/>
        <v>1</v>
      </c>
      <c r="J541" s="114"/>
    </row>
    <row r="542" spans="1:10" s="52" customFormat="1" ht="74.25" customHeight="1" x14ac:dyDescent="0.2">
      <c r="A542" s="12"/>
      <c r="B542" s="12"/>
      <c r="C542" s="12"/>
      <c r="D542" s="12"/>
      <c r="E542" s="21" t="s">
        <v>48</v>
      </c>
      <c r="F542" s="93"/>
      <c r="G542" s="144">
        <v>2090</v>
      </c>
      <c r="H542" s="144">
        <v>2090</v>
      </c>
      <c r="I542" s="17">
        <f t="shared" si="27"/>
        <v>1</v>
      </c>
      <c r="J542" s="117"/>
    </row>
    <row r="543" spans="1:10" s="52" customFormat="1" ht="93" customHeight="1" x14ac:dyDescent="0.2">
      <c r="A543" s="40" t="s">
        <v>345</v>
      </c>
      <c r="B543" s="40" t="s">
        <v>324</v>
      </c>
      <c r="C543" s="40" t="s">
        <v>323</v>
      </c>
      <c r="D543" s="75" t="s">
        <v>586</v>
      </c>
      <c r="E543" s="39" t="s">
        <v>594</v>
      </c>
      <c r="F543" s="92">
        <f>SUM(F545,F559)</f>
        <v>1226750</v>
      </c>
      <c r="G543" s="142">
        <f>SUM(G545,G559)</f>
        <v>1226750</v>
      </c>
      <c r="H543" s="142">
        <f>SUM(H545,H559)</f>
        <v>1133888.1400000001</v>
      </c>
      <c r="I543" s="16">
        <f t="shared" si="27"/>
        <v>0.92430253922967198</v>
      </c>
      <c r="J543" s="117"/>
    </row>
    <row r="544" spans="1:10" s="52" customFormat="1" x14ac:dyDescent="0.2">
      <c r="A544" s="40"/>
      <c r="B544" s="12"/>
      <c r="C544" s="12"/>
      <c r="D544" s="40"/>
      <c r="E544" s="77" t="s">
        <v>354</v>
      </c>
      <c r="F544" s="93"/>
      <c r="G544" s="144"/>
      <c r="H544" s="144"/>
      <c r="I544" s="16" t="str">
        <f t="shared" si="27"/>
        <v xml:space="preserve">       </v>
      </c>
      <c r="J544" s="117"/>
    </row>
    <row r="545" spans="1:10" s="52" customFormat="1" ht="28.5" x14ac:dyDescent="0.2">
      <c r="A545" s="40"/>
      <c r="B545" s="12"/>
      <c r="C545" s="12"/>
      <c r="D545" s="40"/>
      <c r="E545" s="61" t="s">
        <v>321</v>
      </c>
      <c r="F545" s="92">
        <f>SUM(F547,F549,F552,F553,F554,F556,F558)+F550</f>
        <v>1226750</v>
      </c>
      <c r="G545" s="142">
        <f>SUM(G547,G549,G552,G553,G554,G556,G558)+G550</f>
        <v>1180678.8999999999</v>
      </c>
      <c r="H545" s="142">
        <f>SUM(H547,H549,H552,H553,H554,H556,H558)+H550</f>
        <v>1087817.06</v>
      </c>
      <c r="I545" s="16">
        <f t="shared" si="27"/>
        <v>0.92134877653865088</v>
      </c>
      <c r="J545" s="117"/>
    </row>
    <row r="546" spans="1:10" s="52" customFormat="1" x14ac:dyDescent="0.2">
      <c r="A546" s="40"/>
      <c r="B546" s="12"/>
      <c r="C546" s="12"/>
      <c r="D546" s="40"/>
      <c r="E546" s="78" t="s">
        <v>377</v>
      </c>
      <c r="F546" s="92">
        <f>SUM(F547)</f>
        <v>100000</v>
      </c>
      <c r="G546" s="142">
        <f>SUM(G547)</f>
        <v>50000</v>
      </c>
      <c r="H546" s="142">
        <f>SUM(H547)</f>
        <v>27056.9</v>
      </c>
      <c r="I546" s="16">
        <f t="shared" si="27"/>
        <v>0.54113800000000001</v>
      </c>
      <c r="J546" s="117"/>
    </row>
    <row r="547" spans="1:10" s="52" customFormat="1" ht="88.5" customHeight="1" x14ac:dyDescent="0.2">
      <c r="A547" s="40"/>
      <c r="B547" s="12"/>
      <c r="C547" s="12"/>
      <c r="D547" s="40"/>
      <c r="E547" s="46" t="s">
        <v>587</v>
      </c>
      <c r="F547" s="93">
        <v>100000</v>
      </c>
      <c r="G547" s="144">
        <v>50000</v>
      </c>
      <c r="H547" s="144">
        <v>27056.9</v>
      </c>
      <c r="I547" s="17">
        <f t="shared" si="27"/>
        <v>0.54113800000000001</v>
      </c>
      <c r="J547" s="117"/>
    </row>
    <row r="548" spans="1:10" s="52" customFormat="1" x14ac:dyDescent="0.2">
      <c r="A548" s="40"/>
      <c r="B548" s="12"/>
      <c r="C548" s="12"/>
      <c r="D548" s="40"/>
      <c r="E548" s="78" t="s">
        <v>361</v>
      </c>
      <c r="F548" s="92">
        <f>SUM(F549)+F550</f>
        <v>277500</v>
      </c>
      <c r="G548" s="142">
        <f>SUM(G549)+G550</f>
        <v>85000</v>
      </c>
      <c r="H548" s="142">
        <f>SUM(H549)+H550</f>
        <v>83988.55</v>
      </c>
      <c r="I548" s="16">
        <f t="shared" si="27"/>
        <v>0.98810058823529412</v>
      </c>
      <c r="J548" s="117"/>
    </row>
    <row r="549" spans="1:10" s="52" customFormat="1" ht="40.5" x14ac:dyDescent="0.2">
      <c r="A549" s="40"/>
      <c r="B549" s="12"/>
      <c r="C549" s="12"/>
      <c r="D549" s="40"/>
      <c r="E549" s="46" t="s">
        <v>588</v>
      </c>
      <c r="F549" s="93">
        <v>277500</v>
      </c>
      <c r="G549" s="144"/>
      <c r="H549" s="144"/>
      <c r="I549" s="17" t="str">
        <f t="shared" si="27"/>
        <v xml:space="preserve">       </v>
      </c>
      <c r="J549" s="117"/>
    </row>
    <row r="550" spans="1:10" s="52" customFormat="1" ht="48" customHeight="1" x14ac:dyDescent="0.2">
      <c r="A550" s="40"/>
      <c r="B550" s="12"/>
      <c r="C550" s="12"/>
      <c r="D550" s="40"/>
      <c r="E550" s="46" t="s">
        <v>49</v>
      </c>
      <c r="F550" s="93"/>
      <c r="G550" s="144">
        <v>85000</v>
      </c>
      <c r="H550" s="144">
        <v>83988.55</v>
      </c>
      <c r="I550" s="17">
        <f t="shared" si="27"/>
        <v>0.98810058823529412</v>
      </c>
      <c r="J550" s="117"/>
    </row>
    <row r="551" spans="1:10" s="52" customFormat="1" x14ac:dyDescent="0.2">
      <c r="A551" s="40"/>
      <c r="B551" s="12"/>
      <c r="C551" s="12"/>
      <c r="D551" s="40"/>
      <c r="E551" s="78" t="s">
        <v>382</v>
      </c>
      <c r="F551" s="92">
        <f>SUM(F552:F554)</f>
        <v>417250</v>
      </c>
      <c r="G551" s="142">
        <f>SUM(G552:G554)</f>
        <v>538678.9</v>
      </c>
      <c r="H551" s="142">
        <f>SUM(H552:H554)</f>
        <v>479060.11</v>
      </c>
      <c r="I551" s="16">
        <f t="shared" si="27"/>
        <v>0.88932406671209874</v>
      </c>
      <c r="J551" s="117"/>
    </row>
    <row r="552" spans="1:10" s="52" customFormat="1" ht="94.5" customHeight="1" x14ac:dyDescent="0.2">
      <c r="A552" s="40"/>
      <c r="B552" s="12"/>
      <c r="C552" s="12"/>
      <c r="D552" s="40"/>
      <c r="E552" s="46" t="s">
        <v>589</v>
      </c>
      <c r="F552" s="93">
        <v>100000</v>
      </c>
      <c r="G552" s="144">
        <v>50003</v>
      </c>
      <c r="H552" s="144">
        <v>47331.25</v>
      </c>
      <c r="I552" s="17">
        <f t="shared" si="27"/>
        <v>0.94656820590764557</v>
      </c>
      <c r="J552" s="117"/>
    </row>
    <row r="553" spans="1:10" s="52" customFormat="1" ht="40.5" x14ac:dyDescent="0.2">
      <c r="A553" s="40"/>
      <c r="B553" s="12"/>
      <c r="C553" s="12"/>
      <c r="D553" s="40"/>
      <c r="E553" s="46" t="s">
        <v>590</v>
      </c>
      <c r="F553" s="93">
        <v>182250</v>
      </c>
      <c r="G553" s="144">
        <v>349750</v>
      </c>
      <c r="H553" s="144">
        <v>305055.3</v>
      </c>
      <c r="I553" s="17">
        <f t="shared" si="27"/>
        <v>0.87220957827019296</v>
      </c>
      <c r="J553" s="117"/>
    </row>
    <row r="554" spans="1:10" s="52" customFormat="1" ht="40.5" x14ac:dyDescent="0.2">
      <c r="A554" s="40"/>
      <c r="B554" s="12"/>
      <c r="C554" s="12"/>
      <c r="D554" s="40"/>
      <c r="E554" s="46" t="s">
        <v>591</v>
      </c>
      <c r="F554" s="93">
        <v>135000</v>
      </c>
      <c r="G554" s="144">
        <v>138925.9</v>
      </c>
      <c r="H554" s="144">
        <v>126673.56</v>
      </c>
      <c r="I554" s="17">
        <f t="shared" si="27"/>
        <v>0.91180665376290526</v>
      </c>
      <c r="J554" s="117"/>
    </row>
    <row r="555" spans="1:10" s="52" customFormat="1" ht="19.5" customHeight="1" x14ac:dyDescent="0.2">
      <c r="A555" s="40"/>
      <c r="B555" s="12"/>
      <c r="C555" s="12"/>
      <c r="D555" s="40"/>
      <c r="E555" s="78" t="s">
        <v>367</v>
      </c>
      <c r="F555" s="92">
        <f>SUM(F556)</f>
        <v>357000</v>
      </c>
      <c r="G555" s="142">
        <f>SUM(G556)</f>
        <v>357000</v>
      </c>
      <c r="H555" s="142">
        <f>SUM(H556)</f>
        <v>349677</v>
      </c>
      <c r="I555" s="16">
        <f t="shared" si="27"/>
        <v>0.9794873949579832</v>
      </c>
      <c r="J555" s="117"/>
    </row>
    <row r="556" spans="1:10" s="52" customFormat="1" ht="40.5" x14ac:dyDescent="0.2">
      <c r="A556" s="40"/>
      <c r="B556" s="12"/>
      <c r="C556" s="12"/>
      <c r="D556" s="40"/>
      <c r="E556" s="46" t="s">
        <v>592</v>
      </c>
      <c r="F556" s="93">
        <v>357000</v>
      </c>
      <c r="G556" s="144">
        <v>357000</v>
      </c>
      <c r="H556" s="144">
        <v>349677</v>
      </c>
      <c r="I556" s="17">
        <f t="shared" si="27"/>
        <v>0.9794873949579832</v>
      </c>
      <c r="J556" s="117"/>
    </row>
    <row r="557" spans="1:10" s="52" customFormat="1" ht="19.5" customHeight="1" x14ac:dyDescent="0.2">
      <c r="A557" s="40"/>
      <c r="B557" s="12"/>
      <c r="C557" s="12"/>
      <c r="D557" s="40"/>
      <c r="E557" s="78" t="s">
        <v>380</v>
      </c>
      <c r="F557" s="92">
        <f>SUM(F558)</f>
        <v>75000</v>
      </c>
      <c r="G557" s="142">
        <f>SUM(G558)</f>
        <v>150000</v>
      </c>
      <c r="H557" s="142">
        <f>SUM(H558)</f>
        <v>148034.5</v>
      </c>
      <c r="I557" s="16">
        <f t="shared" si="27"/>
        <v>0.98689666666666664</v>
      </c>
      <c r="J557" s="117"/>
    </row>
    <row r="558" spans="1:10" s="52" customFormat="1" ht="33.75" customHeight="1" x14ac:dyDescent="0.2">
      <c r="A558" s="40"/>
      <c r="B558" s="12"/>
      <c r="C558" s="12"/>
      <c r="D558" s="40"/>
      <c r="E558" s="46" t="s">
        <v>593</v>
      </c>
      <c r="F558" s="93">
        <v>75000</v>
      </c>
      <c r="G558" s="144">
        <v>150000</v>
      </c>
      <c r="H558" s="144">
        <v>148034.5</v>
      </c>
      <c r="I558" s="17">
        <f t="shared" si="27"/>
        <v>0.98689666666666664</v>
      </c>
      <c r="J558" s="117"/>
    </row>
    <row r="559" spans="1:10" s="51" customFormat="1" ht="35.25" customHeight="1" x14ac:dyDescent="0.2">
      <c r="A559" s="40"/>
      <c r="B559" s="12"/>
      <c r="C559" s="12"/>
      <c r="D559" s="40"/>
      <c r="E559" s="20" t="s">
        <v>331</v>
      </c>
      <c r="F559" s="92">
        <f>SUM(F560,F562,F564,F568,F570)</f>
        <v>0</v>
      </c>
      <c r="G559" s="142">
        <f>SUM(G560,G562,G564,G568,G570)</f>
        <v>46071.1</v>
      </c>
      <c r="H559" s="142">
        <f>SUM(H560,H562,H564,H568,H570)</f>
        <v>46071.08</v>
      </c>
      <c r="I559" s="16">
        <f t="shared" si="27"/>
        <v>0.99999956588837691</v>
      </c>
      <c r="J559" s="114"/>
    </row>
    <row r="560" spans="1:10" s="52" customFormat="1" ht="23.25" customHeight="1" x14ac:dyDescent="0.2">
      <c r="A560" s="40"/>
      <c r="B560" s="12"/>
      <c r="C560" s="12"/>
      <c r="D560" s="40"/>
      <c r="E560" s="78" t="s">
        <v>377</v>
      </c>
      <c r="F560" s="92">
        <f>SUM(F561)</f>
        <v>0</v>
      </c>
      <c r="G560" s="142">
        <f>SUM(G561)</f>
        <v>9850</v>
      </c>
      <c r="H560" s="142">
        <f>SUM(H561)</f>
        <v>9850</v>
      </c>
      <c r="I560" s="16">
        <f t="shared" si="27"/>
        <v>1</v>
      </c>
      <c r="J560" s="117"/>
    </row>
    <row r="561" spans="1:10" s="52" customFormat="1" ht="81" customHeight="1" x14ac:dyDescent="0.2">
      <c r="A561" s="40"/>
      <c r="B561" s="12"/>
      <c r="C561" s="12"/>
      <c r="D561" s="40"/>
      <c r="E561" s="46" t="s">
        <v>48</v>
      </c>
      <c r="F561" s="93"/>
      <c r="G561" s="144">
        <v>9850</v>
      </c>
      <c r="H561" s="144">
        <v>9850</v>
      </c>
      <c r="I561" s="17">
        <f t="shared" si="27"/>
        <v>1</v>
      </c>
      <c r="J561" s="117"/>
    </row>
    <row r="562" spans="1:10" s="52" customFormat="1" ht="21" customHeight="1" x14ac:dyDescent="0.2">
      <c r="A562" s="40"/>
      <c r="B562" s="12"/>
      <c r="C562" s="12"/>
      <c r="D562" s="40"/>
      <c r="E562" s="78" t="s">
        <v>361</v>
      </c>
      <c r="F562" s="92">
        <f>SUM(F563)</f>
        <v>0</v>
      </c>
      <c r="G562" s="142">
        <f>SUM(G563)</f>
        <v>999</v>
      </c>
      <c r="H562" s="142">
        <f>SUM(H563)</f>
        <v>999</v>
      </c>
      <c r="I562" s="16">
        <f t="shared" si="27"/>
        <v>1</v>
      </c>
      <c r="J562" s="117"/>
    </row>
    <row r="563" spans="1:10" s="52" customFormat="1" ht="54" x14ac:dyDescent="0.2">
      <c r="A563" s="40"/>
      <c r="B563" s="12"/>
      <c r="C563" s="12"/>
      <c r="D563" s="40"/>
      <c r="E563" s="46" t="s">
        <v>50</v>
      </c>
      <c r="F563" s="93"/>
      <c r="G563" s="144">
        <v>999</v>
      </c>
      <c r="H563" s="144">
        <v>999</v>
      </c>
      <c r="I563" s="17">
        <f t="shared" si="27"/>
        <v>1</v>
      </c>
      <c r="J563" s="117"/>
    </row>
    <row r="564" spans="1:10" s="51" customFormat="1" x14ac:dyDescent="0.2">
      <c r="A564" s="40"/>
      <c r="B564" s="12"/>
      <c r="C564" s="12"/>
      <c r="D564" s="40"/>
      <c r="E564" s="78" t="s">
        <v>382</v>
      </c>
      <c r="F564" s="92">
        <f>SUM(F565:F567)</f>
        <v>0</v>
      </c>
      <c r="G564" s="142">
        <f>SUM(G565:G567)</f>
        <v>16822</v>
      </c>
      <c r="H564" s="142">
        <f>SUM(H565:H567)</f>
        <v>16822</v>
      </c>
      <c r="I564" s="16">
        <f t="shared" si="27"/>
        <v>1</v>
      </c>
      <c r="J564" s="114"/>
    </row>
    <row r="565" spans="1:10" s="52" customFormat="1" ht="63" customHeight="1" x14ac:dyDescent="0.2">
      <c r="A565" s="40"/>
      <c r="B565" s="12"/>
      <c r="C565" s="12"/>
      <c r="D565" s="40"/>
      <c r="E565" s="46" t="s">
        <v>51</v>
      </c>
      <c r="F565" s="93"/>
      <c r="G565" s="144">
        <v>5472</v>
      </c>
      <c r="H565" s="144">
        <v>5472</v>
      </c>
      <c r="I565" s="17">
        <f t="shared" si="27"/>
        <v>1</v>
      </c>
      <c r="J565" s="117"/>
    </row>
    <row r="566" spans="1:10" s="52" customFormat="1" ht="54" customHeight="1" x14ac:dyDescent="0.2">
      <c r="A566" s="40"/>
      <c r="B566" s="12"/>
      <c r="C566" s="12"/>
      <c r="D566" s="40"/>
      <c r="E566" s="46" t="s">
        <v>52</v>
      </c>
      <c r="F566" s="93"/>
      <c r="G566" s="144">
        <v>3850</v>
      </c>
      <c r="H566" s="144">
        <v>3850</v>
      </c>
      <c r="I566" s="17">
        <f t="shared" si="27"/>
        <v>1</v>
      </c>
      <c r="J566" s="117"/>
    </row>
    <row r="567" spans="1:10" s="52" customFormat="1" ht="51" customHeight="1" x14ac:dyDescent="0.2">
      <c r="A567" s="40"/>
      <c r="B567" s="12"/>
      <c r="C567" s="12"/>
      <c r="D567" s="40"/>
      <c r="E567" s="46" t="s">
        <v>53</v>
      </c>
      <c r="F567" s="93"/>
      <c r="G567" s="144">
        <v>7500</v>
      </c>
      <c r="H567" s="144">
        <v>7500</v>
      </c>
      <c r="I567" s="17">
        <f t="shared" si="27"/>
        <v>1</v>
      </c>
      <c r="J567" s="117"/>
    </row>
    <row r="568" spans="1:10" s="52" customFormat="1" x14ac:dyDescent="0.2">
      <c r="A568" s="40"/>
      <c r="B568" s="12"/>
      <c r="C568" s="12"/>
      <c r="D568" s="40"/>
      <c r="E568" s="78" t="s">
        <v>367</v>
      </c>
      <c r="F568" s="92">
        <f>SUM(F569)</f>
        <v>0</v>
      </c>
      <c r="G568" s="142">
        <f>SUM(G569)</f>
        <v>12000</v>
      </c>
      <c r="H568" s="142">
        <f>SUM(H569)</f>
        <v>12000</v>
      </c>
      <c r="I568" s="16">
        <f t="shared" si="27"/>
        <v>1</v>
      </c>
      <c r="J568" s="117"/>
    </row>
    <row r="569" spans="1:10" s="52" customFormat="1" ht="40.5" x14ac:dyDescent="0.2">
      <c r="A569" s="40"/>
      <c r="B569" s="12"/>
      <c r="C569" s="12"/>
      <c r="D569" s="40"/>
      <c r="E569" s="46" t="s">
        <v>54</v>
      </c>
      <c r="F569" s="93"/>
      <c r="G569" s="144">
        <v>12000</v>
      </c>
      <c r="H569" s="144">
        <v>12000</v>
      </c>
      <c r="I569" s="17">
        <f t="shared" si="27"/>
        <v>1</v>
      </c>
      <c r="J569" s="117"/>
    </row>
    <row r="570" spans="1:10" s="52" customFormat="1" x14ac:dyDescent="0.2">
      <c r="A570" s="40"/>
      <c r="B570" s="12"/>
      <c r="C570" s="12"/>
      <c r="D570" s="40"/>
      <c r="E570" s="78" t="s">
        <v>380</v>
      </c>
      <c r="F570" s="92">
        <f>SUM(F571)</f>
        <v>0</v>
      </c>
      <c r="G570" s="142">
        <f>SUM(G571)</f>
        <v>6400.1</v>
      </c>
      <c r="H570" s="142">
        <f>SUM(H571)</f>
        <v>6400.08</v>
      </c>
      <c r="I570" s="16">
        <f t="shared" si="27"/>
        <v>0.99999687504882728</v>
      </c>
      <c r="J570" s="117"/>
    </row>
    <row r="571" spans="1:10" s="52" customFormat="1" ht="40.5" x14ac:dyDescent="0.2">
      <c r="A571" s="40"/>
      <c r="B571" s="12"/>
      <c r="C571" s="12"/>
      <c r="D571" s="40"/>
      <c r="E571" s="46" t="s">
        <v>55</v>
      </c>
      <c r="F571" s="93"/>
      <c r="G571" s="144">
        <v>6400.1</v>
      </c>
      <c r="H571" s="144">
        <v>6400.08</v>
      </c>
      <c r="I571" s="17">
        <f t="shared" si="27"/>
        <v>0.99999687504882728</v>
      </c>
      <c r="J571" s="117"/>
    </row>
    <row r="572" spans="1:10" s="51" customFormat="1" x14ac:dyDescent="0.2">
      <c r="A572" s="12" t="s">
        <v>328</v>
      </c>
      <c r="B572" s="12" t="s">
        <v>323</v>
      </c>
      <c r="C572" s="12" t="s">
        <v>323</v>
      </c>
      <c r="D572" s="12" t="s">
        <v>323</v>
      </c>
      <c r="E572" s="19" t="s">
        <v>329</v>
      </c>
      <c r="F572" s="92">
        <f>SUM(F573:F576)</f>
        <v>0</v>
      </c>
      <c r="G572" s="142">
        <f>SUM(G573:G576)</f>
        <v>141385.20000000001</v>
      </c>
      <c r="H572" s="142">
        <f>SUM(H573:H576)</f>
        <v>109820.93000000001</v>
      </c>
      <c r="I572" s="16">
        <f t="shared" si="27"/>
        <v>0.77674982954368632</v>
      </c>
      <c r="J572" s="114"/>
    </row>
    <row r="573" spans="1:10" s="51" customFormat="1" ht="21" customHeight="1" x14ac:dyDescent="0.2">
      <c r="A573" s="15"/>
      <c r="B573" s="15"/>
      <c r="C573" s="15"/>
      <c r="D573" s="15"/>
      <c r="E573" s="60" t="s">
        <v>321</v>
      </c>
      <c r="F573" s="93"/>
      <c r="G573" s="144">
        <v>50898.2</v>
      </c>
      <c r="H573" s="144">
        <v>50695.44</v>
      </c>
      <c r="I573" s="17">
        <f t="shared" si="27"/>
        <v>0.99601636207174327</v>
      </c>
      <c r="J573" s="114"/>
    </row>
    <row r="574" spans="1:10" s="51" customFormat="1" ht="21" customHeight="1" x14ac:dyDescent="0.2">
      <c r="A574" s="15"/>
      <c r="B574" s="15"/>
      <c r="C574" s="15"/>
      <c r="D574" s="15"/>
      <c r="E574" s="60" t="s">
        <v>320</v>
      </c>
      <c r="F574" s="93"/>
      <c r="G574" s="144"/>
      <c r="H574" s="144"/>
      <c r="I574" s="17" t="str">
        <f t="shared" si="27"/>
        <v xml:space="preserve">       </v>
      </c>
      <c r="J574" s="114"/>
    </row>
    <row r="575" spans="1:10" s="51" customFormat="1" ht="30.75" customHeight="1" x14ac:dyDescent="0.2">
      <c r="A575" s="15"/>
      <c r="B575" s="15"/>
      <c r="C575" s="15"/>
      <c r="D575" s="15"/>
      <c r="E575" s="21" t="s">
        <v>331</v>
      </c>
      <c r="F575" s="93"/>
      <c r="G575" s="144">
        <v>26800</v>
      </c>
      <c r="H575" s="144">
        <v>26800</v>
      </c>
      <c r="I575" s="17">
        <f t="shared" si="27"/>
        <v>1</v>
      </c>
      <c r="J575" s="114"/>
    </row>
    <row r="576" spans="1:10" s="51" customFormat="1" ht="21.75" customHeight="1" x14ac:dyDescent="0.2">
      <c r="A576" s="15"/>
      <c r="B576" s="15"/>
      <c r="C576" s="15"/>
      <c r="D576" s="15"/>
      <c r="E576" s="60" t="s">
        <v>322</v>
      </c>
      <c r="F576" s="93"/>
      <c r="G576" s="144">
        <v>63687</v>
      </c>
      <c r="H576" s="144">
        <v>32325.49</v>
      </c>
      <c r="I576" s="17">
        <f t="shared" si="27"/>
        <v>0.50756810652095408</v>
      </c>
      <c r="J576" s="114"/>
    </row>
    <row r="577" spans="1:10" s="110" customFormat="1" ht="26.25" customHeight="1" x14ac:dyDescent="0.2">
      <c r="A577" s="107"/>
      <c r="B577" s="107"/>
      <c r="C577" s="107"/>
      <c r="D577" s="107"/>
      <c r="E577" s="108" t="s">
        <v>426</v>
      </c>
      <c r="F577" s="146">
        <f t="shared" ref="F577:H578" si="29">SUM(F580,F582,F584)</f>
        <v>55856</v>
      </c>
      <c r="G577" s="143">
        <f t="shared" si="29"/>
        <v>9476642.4000000004</v>
      </c>
      <c r="H577" s="143">
        <f t="shared" si="29"/>
        <v>9473340.5999999996</v>
      </c>
      <c r="I577" s="109">
        <f t="shared" si="27"/>
        <v>0.999651585460268</v>
      </c>
      <c r="J577" s="115"/>
    </row>
    <row r="578" spans="1:10" s="52" customFormat="1" ht="20.25" customHeight="1" x14ac:dyDescent="0.2">
      <c r="A578" s="12"/>
      <c r="B578" s="12"/>
      <c r="C578" s="12"/>
      <c r="D578" s="12"/>
      <c r="E578" s="61" t="s">
        <v>322</v>
      </c>
      <c r="F578" s="92">
        <f t="shared" si="29"/>
        <v>55856</v>
      </c>
      <c r="G578" s="142">
        <f t="shared" si="29"/>
        <v>9476642.4000000004</v>
      </c>
      <c r="H578" s="142">
        <f t="shared" si="29"/>
        <v>9473340.5999999996</v>
      </c>
      <c r="I578" s="16">
        <f t="shared" si="27"/>
        <v>0.999651585460268</v>
      </c>
      <c r="J578" s="117"/>
    </row>
    <row r="579" spans="1:10" s="52" customFormat="1" x14ac:dyDescent="0.2">
      <c r="A579" s="12"/>
      <c r="B579" s="12"/>
      <c r="C579" s="12"/>
      <c r="D579" s="12"/>
      <c r="E579" s="77" t="s">
        <v>354</v>
      </c>
      <c r="F579" s="93"/>
      <c r="G579" s="144"/>
      <c r="H579" s="144"/>
      <c r="I579" s="17" t="str">
        <f t="shared" si="27"/>
        <v xml:space="preserve">       </v>
      </c>
      <c r="J579" s="117"/>
    </row>
    <row r="580" spans="1:10" s="51" customFormat="1" ht="71.25" x14ac:dyDescent="0.2">
      <c r="A580" s="12" t="s">
        <v>323</v>
      </c>
      <c r="B580" s="12" t="s">
        <v>323</v>
      </c>
      <c r="C580" s="12" t="s">
        <v>350</v>
      </c>
      <c r="D580" s="12" t="s">
        <v>397</v>
      </c>
      <c r="E580" s="19" t="s">
        <v>371</v>
      </c>
      <c r="F580" s="92">
        <f>SUM(F581:F581)</f>
        <v>55856</v>
      </c>
      <c r="G580" s="142">
        <f>SUM(G581:G581)</f>
        <v>194297.4</v>
      </c>
      <c r="H580" s="142">
        <f>SUM(H581:H581)</f>
        <v>192605.35</v>
      </c>
      <c r="I580" s="16">
        <f t="shared" si="27"/>
        <v>0.99129144291174254</v>
      </c>
      <c r="J580" s="114"/>
    </row>
    <row r="581" spans="1:10" s="51" customFormat="1" x14ac:dyDescent="0.2">
      <c r="A581" s="40"/>
      <c r="B581" s="40"/>
      <c r="C581" s="40"/>
      <c r="D581" s="40"/>
      <c r="E581" s="60" t="s">
        <v>322</v>
      </c>
      <c r="F581" s="93">
        <v>55856</v>
      </c>
      <c r="G581" s="144">
        <v>194297.4</v>
      </c>
      <c r="H581" s="144">
        <v>192605.35</v>
      </c>
      <c r="I581" s="17">
        <f t="shared" si="27"/>
        <v>0.99129144291174254</v>
      </c>
      <c r="J581" s="114"/>
    </row>
    <row r="582" spans="1:10" s="51" customFormat="1" ht="36.75" customHeight="1" x14ac:dyDescent="0.2">
      <c r="A582" s="40" t="s">
        <v>323</v>
      </c>
      <c r="B582" s="40" t="s">
        <v>323</v>
      </c>
      <c r="C582" s="40" t="s">
        <v>350</v>
      </c>
      <c r="D582" s="40" t="s">
        <v>18</v>
      </c>
      <c r="E582" s="19" t="s">
        <v>495</v>
      </c>
      <c r="F582" s="92">
        <f>SUM(F583)</f>
        <v>0</v>
      </c>
      <c r="G582" s="142">
        <f>SUM(G583)</f>
        <v>4984.7</v>
      </c>
      <c r="H582" s="142">
        <f>SUM(H583)</f>
        <v>3375</v>
      </c>
      <c r="I582" s="16">
        <f t="shared" si="27"/>
        <v>0.67707183982987951</v>
      </c>
      <c r="J582" s="114"/>
    </row>
    <row r="583" spans="1:10" s="51" customFormat="1" x14ac:dyDescent="0.2">
      <c r="A583" s="12"/>
      <c r="B583" s="12"/>
      <c r="C583" s="12"/>
      <c r="D583" s="12"/>
      <c r="E583" s="60" t="s">
        <v>322</v>
      </c>
      <c r="F583" s="93"/>
      <c r="G583" s="144">
        <v>4984.7</v>
      </c>
      <c r="H583" s="144">
        <v>3375</v>
      </c>
      <c r="I583" s="17">
        <f t="shared" si="27"/>
        <v>0.67707183982987951</v>
      </c>
      <c r="J583" s="114"/>
    </row>
    <row r="584" spans="1:10" s="51" customFormat="1" ht="22.5" customHeight="1" x14ac:dyDescent="0.2">
      <c r="A584" s="12" t="s">
        <v>328</v>
      </c>
      <c r="B584" s="12" t="s">
        <v>323</v>
      </c>
      <c r="C584" s="12" t="s">
        <v>323</v>
      </c>
      <c r="D584" s="12" t="s">
        <v>323</v>
      </c>
      <c r="E584" s="19" t="s">
        <v>329</v>
      </c>
      <c r="F584" s="92">
        <f>SUM(F585)</f>
        <v>0</v>
      </c>
      <c r="G584" s="142">
        <f>SUM(G585)</f>
        <v>9277360.3000000007</v>
      </c>
      <c r="H584" s="142">
        <f>SUM(H585)</f>
        <v>9277360.25</v>
      </c>
      <c r="I584" s="16">
        <f t="shared" si="27"/>
        <v>0.9999999946105359</v>
      </c>
      <c r="J584" s="114"/>
    </row>
    <row r="585" spans="1:10" s="51" customFormat="1" x14ac:dyDescent="0.2">
      <c r="A585" s="12"/>
      <c r="B585" s="12"/>
      <c r="C585" s="12"/>
      <c r="D585" s="12"/>
      <c r="E585" s="60" t="s">
        <v>322</v>
      </c>
      <c r="F585" s="93"/>
      <c r="G585" s="144">
        <v>9277360.3000000007</v>
      </c>
      <c r="H585" s="144">
        <v>9277360.25</v>
      </c>
      <c r="I585" s="17">
        <f t="shared" si="27"/>
        <v>0.9999999946105359</v>
      </c>
      <c r="J585" s="114"/>
    </row>
    <row r="586" spans="1:10" s="110" customFormat="1" ht="26.25" customHeight="1" x14ac:dyDescent="0.2">
      <c r="A586" s="107"/>
      <c r="B586" s="107"/>
      <c r="C586" s="107"/>
      <c r="D586" s="107"/>
      <c r="E586" s="108" t="s">
        <v>471</v>
      </c>
      <c r="F586" s="146">
        <f t="shared" ref="F586:H587" si="30">SUM(F589,F591)</f>
        <v>30000</v>
      </c>
      <c r="G586" s="143">
        <f t="shared" si="30"/>
        <v>30000</v>
      </c>
      <c r="H586" s="143">
        <f t="shared" si="30"/>
        <v>30000</v>
      </c>
      <c r="I586" s="109">
        <f t="shared" ref="I586:I649" si="31">IF(H586=0,"       ",H586/G586)</f>
        <v>1</v>
      </c>
      <c r="J586" s="115"/>
    </row>
    <row r="587" spans="1:10" s="51" customFormat="1" ht="25.5" customHeight="1" x14ac:dyDescent="0.2">
      <c r="A587" s="12"/>
      <c r="B587" s="12"/>
      <c r="C587" s="12"/>
      <c r="D587" s="12"/>
      <c r="E587" s="61" t="s">
        <v>322</v>
      </c>
      <c r="F587" s="92">
        <f t="shared" si="30"/>
        <v>30000</v>
      </c>
      <c r="G587" s="142">
        <f t="shared" si="30"/>
        <v>30000</v>
      </c>
      <c r="H587" s="142">
        <f t="shared" si="30"/>
        <v>30000</v>
      </c>
      <c r="I587" s="16">
        <f t="shared" si="31"/>
        <v>1</v>
      </c>
      <c r="J587" s="114"/>
    </row>
    <row r="588" spans="1:10" s="51" customFormat="1" x14ac:dyDescent="0.2">
      <c r="A588" s="12"/>
      <c r="B588" s="12"/>
      <c r="C588" s="12"/>
      <c r="D588" s="12"/>
      <c r="E588" s="18" t="s">
        <v>354</v>
      </c>
      <c r="F588" s="93"/>
      <c r="G588" s="144"/>
      <c r="H588" s="144"/>
      <c r="I588" s="17" t="str">
        <f t="shared" si="31"/>
        <v xml:space="preserve">       </v>
      </c>
      <c r="J588" s="114"/>
    </row>
    <row r="589" spans="1:10" s="51" customFormat="1" x14ac:dyDescent="0.2">
      <c r="A589" s="12" t="s">
        <v>345</v>
      </c>
      <c r="B589" s="12" t="s">
        <v>324</v>
      </c>
      <c r="C589" s="12" t="s">
        <v>323</v>
      </c>
      <c r="D589" s="12" t="s">
        <v>18</v>
      </c>
      <c r="E589" s="19" t="s">
        <v>85</v>
      </c>
      <c r="F589" s="92">
        <f>SUM(F590)</f>
        <v>30000</v>
      </c>
      <c r="G589" s="142">
        <f>SUM(G590)</f>
        <v>0</v>
      </c>
      <c r="H589" s="142">
        <f>SUM(H590)</f>
        <v>0</v>
      </c>
      <c r="I589" s="17" t="str">
        <f t="shared" si="31"/>
        <v xml:space="preserve">       </v>
      </c>
      <c r="J589" s="114"/>
    </row>
    <row r="590" spans="1:10" s="51" customFormat="1" ht="22.5" customHeight="1" x14ac:dyDescent="0.2">
      <c r="A590" s="12"/>
      <c r="B590" s="12"/>
      <c r="C590" s="12"/>
      <c r="D590" s="12"/>
      <c r="E590" s="60" t="s">
        <v>322</v>
      </c>
      <c r="F590" s="93">
        <v>30000</v>
      </c>
      <c r="G590" s="144"/>
      <c r="H590" s="144"/>
      <c r="I590" s="17" t="str">
        <f t="shared" si="31"/>
        <v xml:space="preserve">       </v>
      </c>
      <c r="J590" s="114"/>
    </row>
    <row r="591" spans="1:10" s="51" customFormat="1" x14ac:dyDescent="0.2">
      <c r="A591" s="12" t="s">
        <v>328</v>
      </c>
      <c r="B591" s="12" t="s">
        <v>323</v>
      </c>
      <c r="C591" s="12" t="s">
        <v>323</v>
      </c>
      <c r="D591" s="12" t="s">
        <v>323</v>
      </c>
      <c r="E591" s="19" t="s">
        <v>329</v>
      </c>
      <c r="F591" s="92">
        <f>SUM(F592)</f>
        <v>0</v>
      </c>
      <c r="G591" s="142">
        <f>SUM(G592)</f>
        <v>30000</v>
      </c>
      <c r="H591" s="142">
        <f>SUM(H592)</f>
        <v>30000</v>
      </c>
      <c r="I591" s="17">
        <f t="shared" si="31"/>
        <v>1</v>
      </c>
      <c r="J591" s="114"/>
    </row>
    <row r="592" spans="1:10" s="51" customFormat="1" ht="21.75" customHeight="1" x14ac:dyDescent="0.2">
      <c r="A592" s="12"/>
      <c r="B592" s="12"/>
      <c r="C592" s="12"/>
      <c r="D592" s="12"/>
      <c r="E592" s="60" t="s">
        <v>322</v>
      </c>
      <c r="F592" s="93"/>
      <c r="G592" s="144">
        <v>30000</v>
      </c>
      <c r="H592" s="144">
        <v>30000</v>
      </c>
      <c r="I592" s="17">
        <f t="shared" si="31"/>
        <v>1</v>
      </c>
      <c r="J592" s="114"/>
    </row>
    <row r="593" spans="1:10" s="110" customFormat="1" ht="42.75" x14ac:dyDescent="0.2">
      <c r="A593" s="107"/>
      <c r="B593" s="107"/>
      <c r="C593" s="107"/>
      <c r="D593" s="107"/>
      <c r="E593" s="108" t="s">
        <v>19</v>
      </c>
      <c r="F593" s="146">
        <f t="shared" ref="F593:H594" si="32">SUM(F596)</f>
        <v>0</v>
      </c>
      <c r="G593" s="143">
        <f t="shared" si="32"/>
        <v>52171</v>
      </c>
      <c r="H593" s="143">
        <f t="shared" si="32"/>
        <v>44641.78</v>
      </c>
      <c r="I593" s="109">
        <f t="shared" si="31"/>
        <v>0.85568189223898328</v>
      </c>
      <c r="J593" s="115"/>
    </row>
    <row r="594" spans="1:10" s="51" customFormat="1" ht="24" customHeight="1" x14ac:dyDescent="0.2">
      <c r="A594" s="12"/>
      <c r="B594" s="12"/>
      <c r="C594" s="12"/>
      <c r="D594" s="12"/>
      <c r="E594" s="61" t="s">
        <v>322</v>
      </c>
      <c r="F594" s="92">
        <f t="shared" si="32"/>
        <v>0</v>
      </c>
      <c r="G594" s="142">
        <f t="shared" si="32"/>
        <v>52171</v>
      </c>
      <c r="H594" s="142">
        <f t="shared" si="32"/>
        <v>44641.78</v>
      </c>
      <c r="I594" s="16">
        <f t="shared" si="31"/>
        <v>0.85568189223898328</v>
      </c>
      <c r="J594" s="114"/>
    </row>
    <row r="595" spans="1:10" s="51" customFormat="1" x14ac:dyDescent="0.2">
      <c r="A595" s="12"/>
      <c r="B595" s="12"/>
      <c r="C595" s="12"/>
      <c r="D595" s="12"/>
      <c r="E595" s="18" t="s">
        <v>354</v>
      </c>
      <c r="F595" s="92"/>
      <c r="G595" s="142"/>
      <c r="H595" s="142"/>
      <c r="I595" s="17" t="str">
        <f t="shared" si="31"/>
        <v xml:space="preserve">       </v>
      </c>
      <c r="J595" s="114"/>
    </row>
    <row r="596" spans="1:10" s="51" customFormat="1" ht="21" customHeight="1" x14ac:dyDescent="0.2">
      <c r="A596" s="12" t="s">
        <v>328</v>
      </c>
      <c r="B596" s="12" t="s">
        <v>323</v>
      </c>
      <c r="C596" s="12" t="s">
        <v>323</v>
      </c>
      <c r="D596" s="12" t="s">
        <v>323</v>
      </c>
      <c r="E596" s="19" t="s">
        <v>329</v>
      </c>
      <c r="F596" s="92">
        <f>SUM(F597)</f>
        <v>0</v>
      </c>
      <c r="G596" s="142">
        <f>SUM(G597:G597)</f>
        <v>52171</v>
      </c>
      <c r="H596" s="142">
        <f>SUM(H597:H597)</f>
        <v>44641.78</v>
      </c>
      <c r="I596" s="16">
        <f t="shared" si="31"/>
        <v>0.85568189223898328</v>
      </c>
      <c r="J596" s="114"/>
    </row>
    <row r="597" spans="1:10" s="51" customFormat="1" ht="22.5" customHeight="1" x14ac:dyDescent="0.2">
      <c r="A597" s="15"/>
      <c r="B597" s="15"/>
      <c r="C597" s="15"/>
      <c r="D597" s="15"/>
      <c r="E597" s="60" t="s">
        <v>322</v>
      </c>
      <c r="F597" s="93"/>
      <c r="G597" s="144">
        <v>52171</v>
      </c>
      <c r="H597" s="144">
        <v>44641.78</v>
      </c>
      <c r="I597" s="17">
        <f t="shared" si="31"/>
        <v>0.85568189223898328</v>
      </c>
      <c r="J597" s="114"/>
    </row>
    <row r="598" spans="1:10" s="110" customFormat="1" ht="26.25" customHeight="1" x14ac:dyDescent="0.2">
      <c r="A598" s="107"/>
      <c r="B598" s="107"/>
      <c r="C598" s="107"/>
      <c r="D598" s="107"/>
      <c r="E598" s="108" t="s">
        <v>428</v>
      </c>
      <c r="F598" s="146">
        <f t="shared" ref="F598:H599" si="33">SUM(F601)</f>
        <v>0</v>
      </c>
      <c r="G598" s="143">
        <f t="shared" si="33"/>
        <v>21170.1</v>
      </c>
      <c r="H598" s="143">
        <f t="shared" si="33"/>
        <v>15810.85</v>
      </c>
      <c r="I598" s="109">
        <f t="shared" si="31"/>
        <v>0.74684814904039198</v>
      </c>
      <c r="J598" s="115"/>
    </row>
    <row r="599" spans="1:10" s="51" customFormat="1" x14ac:dyDescent="0.2">
      <c r="A599" s="12"/>
      <c r="B599" s="12"/>
      <c r="C599" s="12"/>
      <c r="D599" s="12"/>
      <c r="E599" s="61" t="s">
        <v>322</v>
      </c>
      <c r="F599" s="92">
        <f t="shared" si="33"/>
        <v>0</v>
      </c>
      <c r="G599" s="142">
        <f t="shared" si="33"/>
        <v>21170.1</v>
      </c>
      <c r="H599" s="142">
        <f t="shared" si="33"/>
        <v>15810.85</v>
      </c>
      <c r="I599" s="16">
        <f t="shared" si="31"/>
        <v>0.74684814904039198</v>
      </c>
      <c r="J599" s="114"/>
    </row>
    <row r="600" spans="1:10" s="51" customFormat="1" x14ac:dyDescent="0.2">
      <c r="A600" s="12"/>
      <c r="B600" s="12"/>
      <c r="C600" s="12"/>
      <c r="D600" s="12"/>
      <c r="E600" s="18" t="s">
        <v>354</v>
      </c>
      <c r="F600" s="92"/>
      <c r="G600" s="142"/>
      <c r="H600" s="142"/>
      <c r="I600" s="17" t="str">
        <f t="shared" si="31"/>
        <v xml:space="preserve">       </v>
      </c>
      <c r="J600" s="114"/>
    </row>
    <row r="601" spans="1:10" s="51" customFormat="1" x14ac:dyDescent="0.2">
      <c r="A601" s="12" t="s">
        <v>328</v>
      </c>
      <c r="B601" s="12" t="s">
        <v>323</v>
      </c>
      <c r="C601" s="12" t="s">
        <v>323</v>
      </c>
      <c r="D601" s="12" t="s">
        <v>323</v>
      </c>
      <c r="E601" s="19" t="s">
        <v>329</v>
      </c>
      <c r="F601" s="92">
        <f>SUM(F602)</f>
        <v>0</v>
      </c>
      <c r="G601" s="142">
        <f>SUM(G602:G602)</f>
        <v>21170.1</v>
      </c>
      <c r="H601" s="142">
        <f>SUM(H602:H602)</f>
        <v>15810.85</v>
      </c>
      <c r="I601" s="16">
        <f t="shared" si="31"/>
        <v>0.74684814904039198</v>
      </c>
      <c r="J601" s="114"/>
    </row>
    <row r="602" spans="1:10" s="51" customFormat="1" x14ac:dyDescent="0.2">
      <c r="A602" s="15"/>
      <c r="B602" s="15"/>
      <c r="C602" s="15"/>
      <c r="D602" s="15"/>
      <c r="E602" s="60" t="s">
        <v>322</v>
      </c>
      <c r="F602" s="93"/>
      <c r="G602" s="144">
        <v>21170.1</v>
      </c>
      <c r="H602" s="144">
        <v>15810.85</v>
      </c>
      <c r="I602" s="17">
        <f t="shared" si="31"/>
        <v>0.74684814904039198</v>
      </c>
      <c r="J602" s="114"/>
    </row>
    <row r="603" spans="1:10" s="110" customFormat="1" ht="37.5" customHeight="1" x14ac:dyDescent="0.2">
      <c r="A603" s="107"/>
      <c r="B603" s="107"/>
      <c r="C603" s="107"/>
      <c r="D603" s="107"/>
      <c r="E603" s="108" t="s">
        <v>2</v>
      </c>
      <c r="F603" s="146">
        <f t="shared" ref="F603:H604" si="34">SUM(F606)</f>
        <v>49808</v>
      </c>
      <c r="G603" s="143">
        <f t="shared" si="34"/>
        <v>60145</v>
      </c>
      <c r="H603" s="143">
        <f t="shared" si="34"/>
        <v>52381.35</v>
      </c>
      <c r="I603" s="109">
        <f t="shared" si="31"/>
        <v>0.87091778202676862</v>
      </c>
      <c r="J603" s="115"/>
    </row>
    <row r="604" spans="1:10" s="51" customFormat="1" x14ac:dyDescent="0.2">
      <c r="A604" s="15"/>
      <c r="B604" s="15"/>
      <c r="C604" s="15"/>
      <c r="D604" s="15"/>
      <c r="E604" s="61" t="s">
        <v>322</v>
      </c>
      <c r="F604" s="92">
        <f t="shared" si="34"/>
        <v>49808</v>
      </c>
      <c r="G604" s="142">
        <f t="shared" si="34"/>
        <v>60145</v>
      </c>
      <c r="H604" s="142">
        <f t="shared" si="34"/>
        <v>52381.35</v>
      </c>
      <c r="I604" s="16">
        <f t="shared" si="31"/>
        <v>0.87091778202676862</v>
      </c>
      <c r="J604" s="114"/>
    </row>
    <row r="605" spans="1:10" s="51" customFormat="1" x14ac:dyDescent="0.2">
      <c r="A605" s="12"/>
      <c r="B605" s="12"/>
      <c r="C605" s="12"/>
      <c r="D605" s="12"/>
      <c r="E605" s="18" t="s">
        <v>354</v>
      </c>
      <c r="F605" s="92"/>
      <c r="G605" s="142"/>
      <c r="H605" s="142"/>
      <c r="I605" s="17" t="str">
        <f t="shared" si="31"/>
        <v xml:space="preserve">       </v>
      </c>
      <c r="J605" s="114"/>
    </row>
    <row r="606" spans="1:10" s="51" customFormat="1" ht="57" x14ac:dyDescent="0.2">
      <c r="A606" s="12" t="s">
        <v>323</v>
      </c>
      <c r="B606" s="12" t="s">
        <v>324</v>
      </c>
      <c r="C606" s="12" t="s">
        <v>323</v>
      </c>
      <c r="D606" s="12" t="s">
        <v>345</v>
      </c>
      <c r="E606" s="19" t="s">
        <v>422</v>
      </c>
      <c r="F606" s="92">
        <f>SUM(F607)</f>
        <v>49808</v>
      </c>
      <c r="G606" s="142">
        <f>SUM(G607)</f>
        <v>60145</v>
      </c>
      <c r="H606" s="142">
        <f>SUM(H607)</f>
        <v>52381.35</v>
      </c>
      <c r="I606" s="16">
        <f t="shared" si="31"/>
        <v>0.87091778202676862</v>
      </c>
      <c r="J606" s="114"/>
    </row>
    <row r="607" spans="1:10" s="51" customFormat="1" x14ac:dyDescent="0.2">
      <c r="A607" s="12"/>
      <c r="B607" s="12"/>
      <c r="C607" s="12"/>
      <c r="D607" s="12"/>
      <c r="E607" s="60" t="s">
        <v>322</v>
      </c>
      <c r="F607" s="93">
        <v>49808</v>
      </c>
      <c r="G607" s="144">
        <v>60145</v>
      </c>
      <c r="H607" s="144">
        <v>52381.35</v>
      </c>
      <c r="I607" s="17">
        <f t="shared" si="31"/>
        <v>0.87091778202676862</v>
      </c>
      <c r="J607" s="114"/>
    </row>
    <row r="608" spans="1:10" s="110" customFormat="1" ht="26.25" customHeight="1" x14ac:dyDescent="0.2">
      <c r="A608" s="107"/>
      <c r="B608" s="107"/>
      <c r="C608" s="107"/>
      <c r="D608" s="107"/>
      <c r="E608" s="108" t="s">
        <v>473</v>
      </c>
      <c r="F608" s="146">
        <f t="shared" ref="F608:H609" si="35">SUM(F611)</f>
        <v>0</v>
      </c>
      <c r="G608" s="143">
        <f t="shared" si="35"/>
        <v>620</v>
      </c>
      <c r="H608" s="143">
        <f t="shared" si="35"/>
        <v>620</v>
      </c>
      <c r="I608" s="109">
        <f t="shared" si="31"/>
        <v>1</v>
      </c>
      <c r="J608" s="115"/>
    </row>
    <row r="609" spans="1:10" s="51" customFormat="1" x14ac:dyDescent="0.2">
      <c r="A609" s="12"/>
      <c r="B609" s="12"/>
      <c r="C609" s="12"/>
      <c r="D609" s="12"/>
      <c r="E609" s="61" t="s">
        <v>322</v>
      </c>
      <c r="F609" s="92">
        <f t="shared" si="35"/>
        <v>0</v>
      </c>
      <c r="G609" s="142">
        <f t="shared" si="35"/>
        <v>620</v>
      </c>
      <c r="H609" s="142">
        <f t="shared" si="35"/>
        <v>620</v>
      </c>
      <c r="I609" s="16">
        <f t="shared" si="31"/>
        <v>1</v>
      </c>
      <c r="J609" s="114"/>
    </row>
    <row r="610" spans="1:10" s="51" customFormat="1" x14ac:dyDescent="0.2">
      <c r="A610" s="12"/>
      <c r="B610" s="12"/>
      <c r="C610" s="12"/>
      <c r="D610" s="12"/>
      <c r="E610" s="18" t="s">
        <v>354</v>
      </c>
      <c r="F610" s="92"/>
      <c r="G610" s="142"/>
      <c r="H610" s="142"/>
      <c r="I610" s="17" t="str">
        <f t="shared" si="31"/>
        <v xml:space="preserve">       </v>
      </c>
      <c r="J610" s="114"/>
    </row>
    <row r="611" spans="1:10" s="51" customFormat="1" ht="86.25" customHeight="1" x14ac:dyDescent="0.2">
      <c r="A611" s="12" t="s">
        <v>323</v>
      </c>
      <c r="B611" s="12" t="s">
        <v>324</v>
      </c>
      <c r="C611" s="12" t="s">
        <v>323</v>
      </c>
      <c r="D611" s="12" t="s">
        <v>21</v>
      </c>
      <c r="E611" s="19" t="s">
        <v>20</v>
      </c>
      <c r="F611" s="92">
        <f>SUM(F612)</f>
        <v>0</v>
      </c>
      <c r="G611" s="142">
        <f>SUM(G612)</f>
        <v>620</v>
      </c>
      <c r="H611" s="142">
        <f>SUM(H612)</f>
        <v>620</v>
      </c>
      <c r="I611" s="16">
        <f t="shared" si="31"/>
        <v>1</v>
      </c>
      <c r="J611" s="114"/>
    </row>
    <row r="612" spans="1:10" s="51" customFormat="1" x14ac:dyDescent="0.2">
      <c r="A612" s="12"/>
      <c r="B612" s="12"/>
      <c r="C612" s="12"/>
      <c r="D612" s="12"/>
      <c r="E612" s="60" t="s">
        <v>322</v>
      </c>
      <c r="F612" s="93"/>
      <c r="G612" s="144">
        <v>620</v>
      </c>
      <c r="H612" s="144">
        <v>620</v>
      </c>
      <c r="I612" s="17">
        <f t="shared" si="31"/>
        <v>1</v>
      </c>
      <c r="J612" s="114"/>
    </row>
    <row r="613" spans="1:10" s="110" customFormat="1" ht="34.5" customHeight="1" x14ac:dyDescent="0.2">
      <c r="A613" s="107"/>
      <c r="B613" s="107"/>
      <c r="C613" s="107"/>
      <c r="D613" s="107"/>
      <c r="E613" s="108" t="s">
        <v>400</v>
      </c>
      <c r="F613" s="146">
        <f>SUM(F618,F633)</f>
        <v>564330.5</v>
      </c>
      <c r="G613" s="143">
        <f>SUM(G618,G633)</f>
        <v>564330.5</v>
      </c>
      <c r="H613" s="143">
        <f>SUM(H618,H633)</f>
        <v>538153.07999999996</v>
      </c>
      <c r="I613" s="109">
        <f t="shared" si="31"/>
        <v>0.9536133170190163</v>
      </c>
      <c r="J613" s="115"/>
    </row>
    <row r="614" spans="1:10" s="51" customFormat="1" ht="28.5" x14ac:dyDescent="0.2">
      <c r="A614" s="15"/>
      <c r="B614" s="15"/>
      <c r="C614" s="15"/>
      <c r="D614" s="15"/>
      <c r="E614" s="20" t="s">
        <v>331</v>
      </c>
      <c r="F614" s="92">
        <f>SUM(F622,F635)</f>
        <v>454862.39999999997</v>
      </c>
      <c r="G614" s="142">
        <f>SUM(G622,G635)</f>
        <v>465935.39999999997</v>
      </c>
      <c r="H614" s="142">
        <f>SUM(H622,H635)</f>
        <v>464578.37</v>
      </c>
      <c r="I614" s="16">
        <f t="shared" si="31"/>
        <v>0.99708751470697443</v>
      </c>
      <c r="J614" s="114"/>
    </row>
    <row r="615" spans="1:10" s="51" customFormat="1" x14ac:dyDescent="0.2">
      <c r="A615" s="15"/>
      <c r="B615" s="15"/>
      <c r="C615" s="15"/>
      <c r="D615" s="15"/>
      <c r="E615" s="61" t="s">
        <v>322</v>
      </c>
      <c r="F615" s="92">
        <f t="shared" ref="F615:H616" si="36">SUM(F619)</f>
        <v>73828.600000000006</v>
      </c>
      <c r="G615" s="142">
        <f t="shared" si="36"/>
        <v>62755.6</v>
      </c>
      <c r="H615" s="142">
        <f t="shared" si="36"/>
        <v>38344.36</v>
      </c>
      <c r="I615" s="16">
        <f t="shared" si="31"/>
        <v>0.61101096953897349</v>
      </c>
      <c r="J615" s="114"/>
    </row>
    <row r="616" spans="1:10" s="51" customFormat="1" ht="28.5" x14ac:dyDescent="0.2">
      <c r="A616" s="15"/>
      <c r="B616" s="15"/>
      <c r="C616" s="15"/>
      <c r="D616" s="15"/>
      <c r="E616" s="61" t="s">
        <v>321</v>
      </c>
      <c r="F616" s="92">
        <f t="shared" si="36"/>
        <v>35639.5</v>
      </c>
      <c r="G616" s="142">
        <f t="shared" si="36"/>
        <v>35639.5</v>
      </c>
      <c r="H616" s="142">
        <f t="shared" si="36"/>
        <v>35230.35</v>
      </c>
      <c r="I616" s="16">
        <f t="shared" si="31"/>
        <v>0.98851976037823197</v>
      </c>
      <c r="J616" s="114"/>
    </row>
    <row r="617" spans="1:10" s="51" customFormat="1" x14ac:dyDescent="0.2">
      <c r="A617" s="12"/>
      <c r="B617" s="12"/>
      <c r="C617" s="12"/>
      <c r="D617" s="12"/>
      <c r="E617" s="18" t="s">
        <v>354</v>
      </c>
      <c r="F617" s="169"/>
      <c r="G617" s="144"/>
      <c r="H617" s="144"/>
      <c r="I617" s="16" t="str">
        <f t="shared" si="31"/>
        <v xml:space="preserve">       </v>
      </c>
      <c r="J617" s="114"/>
    </row>
    <row r="618" spans="1:10" s="52" customFormat="1" ht="93.75" customHeight="1" x14ac:dyDescent="0.2">
      <c r="A618" s="12" t="s">
        <v>323</v>
      </c>
      <c r="B618" s="12" t="s">
        <v>324</v>
      </c>
      <c r="C618" s="12" t="s">
        <v>323</v>
      </c>
      <c r="D618" s="12" t="s">
        <v>397</v>
      </c>
      <c r="E618" s="20" t="s">
        <v>401</v>
      </c>
      <c r="F618" s="92">
        <f>SUM(F619,F620,F622)</f>
        <v>564330.5</v>
      </c>
      <c r="G618" s="142">
        <f>SUM(G619,G620,G622)</f>
        <v>564330.5</v>
      </c>
      <c r="H618" s="142">
        <f>SUM(H619,H620,H622)</f>
        <v>538153.07999999996</v>
      </c>
      <c r="I618" s="16">
        <f t="shared" si="31"/>
        <v>0.9536133170190163</v>
      </c>
      <c r="J618" s="117"/>
    </row>
    <row r="619" spans="1:10" s="52" customFormat="1" ht="30" customHeight="1" x14ac:dyDescent="0.2">
      <c r="A619" s="12"/>
      <c r="B619" s="12"/>
      <c r="C619" s="12"/>
      <c r="D619" s="12"/>
      <c r="E619" s="61" t="s">
        <v>322</v>
      </c>
      <c r="F619" s="92">
        <v>73828.600000000006</v>
      </c>
      <c r="G619" s="142">
        <v>62755.6</v>
      </c>
      <c r="H619" s="142">
        <v>38344.36</v>
      </c>
      <c r="I619" s="16">
        <f t="shared" si="31"/>
        <v>0.61101096953897349</v>
      </c>
      <c r="J619" s="117"/>
    </row>
    <row r="620" spans="1:10" s="51" customFormat="1" ht="28.5" x14ac:dyDescent="0.2">
      <c r="A620" s="15"/>
      <c r="B620" s="15"/>
      <c r="C620" s="15"/>
      <c r="D620" s="15"/>
      <c r="E620" s="61" t="s">
        <v>321</v>
      </c>
      <c r="F620" s="165">
        <f>SUM(F621)</f>
        <v>35639.5</v>
      </c>
      <c r="G620" s="165">
        <f>SUM(G621)</f>
        <v>35639.5</v>
      </c>
      <c r="H620" s="165">
        <f>SUM(H621)</f>
        <v>35230.35</v>
      </c>
      <c r="I620" s="16">
        <f t="shared" si="31"/>
        <v>0.98851976037823197</v>
      </c>
      <c r="J620" s="114"/>
    </row>
    <row r="621" spans="1:10" s="51" customFormat="1" ht="81" x14ac:dyDescent="0.2">
      <c r="A621" s="15"/>
      <c r="B621" s="15"/>
      <c r="C621" s="15"/>
      <c r="D621" s="15"/>
      <c r="E621" s="46" t="s">
        <v>595</v>
      </c>
      <c r="F621" s="166">
        <v>35639.5</v>
      </c>
      <c r="G621" s="166">
        <v>35639.5</v>
      </c>
      <c r="H621" s="166">
        <v>35230.35</v>
      </c>
      <c r="I621" s="17">
        <f t="shared" si="31"/>
        <v>0.98851976037823197</v>
      </c>
      <c r="J621" s="114"/>
    </row>
    <row r="622" spans="1:10" s="51" customFormat="1" ht="28.5" x14ac:dyDescent="0.2">
      <c r="A622" s="15"/>
      <c r="B622" s="15"/>
      <c r="C622" s="15"/>
      <c r="D622" s="15"/>
      <c r="E622" s="20" t="s">
        <v>331</v>
      </c>
      <c r="F622" s="165">
        <f>SUM(F623:F631)+F632</f>
        <v>454862.39999999997</v>
      </c>
      <c r="G622" s="165">
        <f>SUM(G623:G631)+G632</f>
        <v>465935.39999999997</v>
      </c>
      <c r="H622" s="165">
        <f>SUM(H623:H631)+H632</f>
        <v>464578.37</v>
      </c>
      <c r="I622" s="16">
        <f t="shared" si="31"/>
        <v>0.99708751470697443</v>
      </c>
      <c r="J622" s="114"/>
    </row>
    <row r="623" spans="1:10" s="51" customFormat="1" ht="77.25" customHeight="1" x14ac:dyDescent="0.2">
      <c r="A623" s="15"/>
      <c r="B623" s="15"/>
      <c r="C623" s="15"/>
      <c r="D623" s="15"/>
      <c r="E623" s="46" t="s">
        <v>596</v>
      </c>
      <c r="F623" s="166">
        <v>154709.1</v>
      </c>
      <c r="G623" s="166">
        <v>154709.1</v>
      </c>
      <c r="H623" s="166">
        <v>154708.92000000001</v>
      </c>
      <c r="I623" s="17">
        <f t="shared" si="31"/>
        <v>0.99999883652609967</v>
      </c>
      <c r="J623" s="114"/>
    </row>
    <row r="624" spans="1:10" s="51" customFormat="1" ht="42" customHeight="1" x14ac:dyDescent="0.2">
      <c r="A624" s="15"/>
      <c r="B624" s="15"/>
      <c r="C624" s="15"/>
      <c r="D624" s="15"/>
      <c r="E624" s="46" t="s">
        <v>597</v>
      </c>
      <c r="F624" s="166">
        <v>51187.5</v>
      </c>
      <c r="G624" s="166">
        <v>51187.5</v>
      </c>
      <c r="H624" s="166">
        <v>51187.5</v>
      </c>
      <c r="I624" s="17">
        <f t="shared" si="31"/>
        <v>1</v>
      </c>
      <c r="J624" s="114"/>
    </row>
    <row r="625" spans="1:10" s="51" customFormat="1" ht="63.75" customHeight="1" x14ac:dyDescent="0.2">
      <c r="A625" s="15"/>
      <c r="B625" s="15"/>
      <c r="C625" s="15"/>
      <c r="D625" s="15"/>
      <c r="E625" s="46" t="s">
        <v>598</v>
      </c>
      <c r="F625" s="166">
        <v>5540.9</v>
      </c>
      <c r="G625" s="166">
        <v>5540.9</v>
      </c>
      <c r="H625" s="166">
        <v>5540.9</v>
      </c>
      <c r="I625" s="17">
        <f t="shared" si="31"/>
        <v>1</v>
      </c>
      <c r="J625" s="114"/>
    </row>
    <row r="626" spans="1:10" s="51" customFormat="1" ht="75.75" customHeight="1" x14ac:dyDescent="0.2">
      <c r="A626" s="15"/>
      <c r="B626" s="15"/>
      <c r="C626" s="15"/>
      <c r="D626" s="15"/>
      <c r="E626" s="46" t="s">
        <v>0</v>
      </c>
      <c r="F626" s="166">
        <v>116205.1</v>
      </c>
      <c r="G626" s="166">
        <v>116205.1</v>
      </c>
      <c r="H626" s="166">
        <v>115346.4</v>
      </c>
      <c r="I626" s="17">
        <f t="shared" si="31"/>
        <v>0.99261047923025747</v>
      </c>
      <c r="J626" s="114"/>
    </row>
    <row r="627" spans="1:10" s="51" customFormat="1" ht="24" customHeight="1" x14ac:dyDescent="0.2">
      <c r="A627" s="15"/>
      <c r="B627" s="15"/>
      <c r="C627" s="15"/>
      <c r="D627" s="15"/>
      <c r="E627" s="46" t="s">
        <v>1</v>
      </c>
      <c r="F627" s="166">
        <v>58341.5</v>
      </c>
      <c r="G627" s="166">
        <v>58341.5</v>
      </c>
      <c r="H627" s="166">
        <v>58341.46</v>
      </c>
      <c r="I627" s="17">
        <f t="shared" si="31"/>
        <v>0.99999931438170087</v>
      </c>
      <c r="J627" s="114"/>
    </row>
    <row r="628" spans="1:10" s="51" customFormat="1" ht="47.25" customHeight="1" x14ac:dyDescent="0.2">
      <c r="A628" s="15"/>
      <c r="B628" s="15"/>
      <c r="C628" s="15"/>
      <c r="D628" s="15"/>
      <c r="E628" s="46" t="s">
        <v>4</v>
      </c>
      <c r="F628" s="166">
        <v>11515</v>
      </c>
      <c r="G628" s="166">
        <v>11515</v>
      </c>
      <c r="H628" s="166">
        <v>11515</v>
      </c>
      <c r="I628" s="17">
        <f t="shared" si="31"/>
        <v>1</v>
      </c>
      <c r="J628" s="114"/>
    </row>
    <row r="629" spans="1:10" s="51" customFormat="1" ht="36" customHeight="1" x14ac:dyDescent="0.2">
      <c r="A629" s="15"/>
      <c r="B629" s="15"/>
      <c r="C629" s="15"/>
      <c r="D629" s="15"/>
      <c r="E629" s="46" t="s">
        <v>467</v>
      </c>
      <c r="F629" s="166">
        <v>46388.6</v>
      </c>
      <c r="G629" s="166">
        <v>46388.6</v>
      </c>
      <c r="H629" s="166">
        <v>46388.59</v>
      </c>
      <c r="I629" s="17">
        <f t="shared" si="31"/>
        <v>0.9999997844297952</v>
      </c>
      <c r="J629" s="114"/>
    </row>
    <row r="630" spans="1:10" s="51" customFormat="1" ht="21.75" customHeight="1" x14ac:dyDescent="0.2">
      <c r="A630" s="15"/>
      <c r="B630" s="15"/>
      <c r="C630" s="15"/>
      <c r="D630" s="15"/>
      <c r="E630" s="46" t="s">
        <v>468</v>
      </c>
      <c r="F630" s="166">
        <v>9974.7000000000007</v>
      </c>
      <c r="G630" s="166">
        <v>9974.7000000000007</v>
      </c>
      <c r="H630" s="166">
        <v>9974.6</v>
      </c>
      <c r="I630" s="17">
        <f t="shared" si="31"/>
        <v>0.99998997463582862</v>
      </c>
      <c r="J630" s="114"/>
    </row>
    <row r="631" spans="1:10" s="51" customFormat="1" ht="25.5" customHeight="1" x14ac:dyDescent="0.2">
      <c r="A631" s="15"/>
      <c r="B631" s="15"/>
      <c r="C631" s="15"/>
      <c r="D631" s="15"/>
      <c r="E631" s="46" t="s">
        <v>469</v>
      </c>
      <c r="F631" s="166">
        <v>1000</v>
      </c>
      <c r="G631" s="166">
        <v>1000</v>
      </c>
      <c r="H631" s="166">
        <v>545</v>
      </c>
      <c r="I631" s="17">
        <f t="shared" si="31"/>
        <v>0.54500000000000004</v>
      </c>
      <c r="J631" s="114"/>
    </row>
    <row r="632" spans="1:10" s="51" customFormat="1" ht="34.5" customHeight="1" x14ac:dyDescent="0.2">
      <c r="A632" s="15"/>
      <c r="B632" s="15"/>
      <c r="C632" s="15"/>
      <c r="D632" s="15"/>
      <c r="E632" s="46" t="s">
        <v>86</v>
      </c>
      <c r="F632" s="166"/>
      <c r="G632" s="166">
        <v>11073</v>
      </c>
      <c r="H632" s="166">
        <v>11030</v>
      </c>
      <c r="I632" s="17">
        <f t="shared" si="31"/>
        <v>0.99611668021313104</v>
      </c>
      <c r="J632" s="114"/>
    </row>
    <row r="633" spans="1:10" s="51" customFormat="1" x14ac:dyDescent="0.2">
      <c r="A633" s="12" t="s">
        <v>328</v>
      </c>
      <c r="B633" s="12" t="s">
        <v>323</v>
      </c>
      <c r="C633" s="12" t="s">
        <v>323</v>
      </c>
      <c r="D633" s="12" t="s">
        <v>323</v>
      </c>
      <c r="E633" s="19" t="s">
        <v>329</v>
      </c>
      <c r="F633" s="165">
        <f>SUM(F634:F635)</f>
        <v>0</v>
      </c>
      <c r="G633" s="165">
        <f>SUM(G634:G635)</f>
        <v>0</v>
      </c>
      <c r="H633" s="165">
        <f>SUM(H634:H635)</f>
        <v>0</v>
      </c>
      <c r="I633" s="17" t="str">
        <f t="shared" si="31"/>
        <v xml:space="preserve">       </v>
      </c>
      <c r="J633" s="114"/>
    </row>
    <row r="634" spans="1:10" s="51" customFormat="1" ht="21" customHeight="1" x14ac:dyDescent="0.2">
      <c r="A634" s="15"/>
      <c r="B634" s="15"/>
      <c r="C634" s="15"/>
      <c r="D634" s="15"/>
      <c r="E634" s="60" t="s">
        <v>322</v>
      </c>
      <c r="F634" s="166"/>
      <c r="G634" s="166"/>
      <c r="H634" s="166"/>
      <c r="I634" s="17" t="str">
        <f t="shared" si="31"/>
        <v xml:space="preserve">       </v>
      </c>
      <c r="J634" s="114"/>
    </row>
    <row r="635" spans="1:10" s="51" customFormat="1" ht="31.5" customHeight="1" x14ac:dyDescent="0.2">
      <c r="A635" s="15"/>
      <c r="B635" s="15"/>
      <c r="C635" s="15"/>
      <c r="D635" s="15"/>
      <c r="E635" s="21" t="s">
        <v>331</v>
      </c>
      <c r="F635" s="166"/>
      <c r="G635" s="166"/>
      <c r="H635" s="166"/>
      <c r="I635" s="17" t="str">
        <f t="shared" si="31"/>
        <v xml:space="preserve">       </v>
      </c>
      <c r="J635" s="114"/>
    </row>
    <row r="636" spans="1:10" s="110" customFormat="1" ht="51.75" customHeight="1" x14ac:dyDescent="0.2">
      <c r="A636" s="107"/>
      <c r="B636" s="107"/>
      <c r="C636" s="107"/>
      <c r="D636" s="107"/>
      <c r="E636" s="108" t="s">
        <v>87</v>
      </c>
      <c r="F636" s="146">
        <f>SUM(F640,F642,F645)</f>
        <v>1008550</v>
      </c>
      <c r="G636" s="146">
        <f>SUM(G640,G642,G645)</f>
        <v>498550.5</v>
      </c>
      <c r="H636" s="146">
        <f>SUM(H640,H642,H645)</f>
        <v>498317.9</v>
      </c>
      <c r="I636" s="109">
        <f t="shared" si="31"/>
        <v>0.99953344746419881</v>
      </c>
      <c r="J636" s="115"/>
    </row>
    <row r="637" spans="1:10" s="51" customFormat="1" ht="28.5" x14ac:dyDescent="0.2">
      <c r="A637" s="15"/>
      <c r="B637" s="15"/>
      <c r="C637" s="15"/>
      <c r="D637" s="15"/>
      <c r="E637" s="20" t="s">
        <v>331</v>
      </c>
      <c r="F637" s="92">
        <f>SUM(F641,F644,F646)</f>
        <v>8550</v>
      </c>
      <c r="G637" s="92">
        <f>SUM(G641,G644,G646)</f>
        <v>131600.1</v>
      </c>
      <c r="H637" s="92">
        <f>SUM(H641,H644,H646)</f>
        <v>131367.64000000001</v>
      </c>
      <c r="I637" s="16">
        <f t="shared" si="31"/>
        <v>0.99823358796839823</v>
      </c>
      <c r="J637" s="114"/>
    </row>
    <row r="638" spans="1:10" s="51" customFormat="1" ht="28.5" x14ac:dyDescent="0.2">
      <c r="A638" s="15"/>
      <c r="B638" s="15"/>
      <c r="C638" s="15"/>
      <c r="D638" s="15"/>
      <c r="E638" s="61" t="s">
        <v>321</v>
      </c>
      <c r="F638" s="92">
        <f>SUM(F643)</f>
        <v>1000000</v>
      </c>
      <c r="G638" s="92">
        <f>SUM(G643)</f>
        <v>366950.40000000002</v>
      </c>
      <c r="H638" s="92">
        <f>SUM(H643)</f>
        <v>366950.26</v>
      </c>
      <c r="I638" s="16">
        <f t="shared" si="31"/>
        <v>0.99999961847704755</v>
      </c>
      <c r="J638" s="114"/>
    </row>
    <row r="639" spans="1:10" s="51" customFormat="1" x14ac:dyDescent="0.2">
      <c r="A639" s="12"/>
      <c r="B639" s="12"/>
      <c r="C639" s="12"/>
      <c r="D639" s="12"/>
      <c r="E639" s="18" t="s">
        <v>354</v>
      </c>
      <c r="F639" s="92"/>
      <c r="G639" s="92"/>
      <c r="H639" s="92"/>
      <c r="I639" s="17" t="str">
        <f t="shared" si="31"/>
        <v xml:space="preserve">       </v>
      </c>
      <c r="J639" s="114"/>
    </row>
    <row r="640" spans="1:10" s="51" customFormat="1" ht="28.5" x14ac:dyDescent="0.2">
      <c r="A640" s="24" t="s">
        <v>349</v>
      </c>
      <c r="B640" s="24" t="s">
        <v>350</v>
      </c>
      <c r="C640" s="24" t="s">
        <v>349</v>
      </c>
      <c r="D640" s="12" t="s">
        <v>323</v>
      </c>
      <c r="E640" s="25" t="s">
        <v>352</v>
      </c>
      <c r="F640" s="92">
        <f>SUM(F641)</f>
        <v>8550</v>
      </c>
      <c r="G640" s="142">
        <f>SUM(G641)</f>
        <v>8550</v>
      </c>
      <c r="H640" s="142">
        <f>SUM(H641)</f>
        <v>8317.69</v>
      </c>
      <c r="I640" s="16">
        <f t="shared" si="31"/>
        <v>0.97282923976608193</v>
      </c>
      <c r="J640" s="114"/>
    </row>
    <row r="641" spans="1:10" s="51" customFormat="1" ht="36" customHeight="1" x14ac:dyDescent="0.2">
      <c r="A641" s="24"/>
      <c r="B641" s="24"/>
      <c r="C641" s="24"/>
      <c r="D641" s="24"/>
      <c r="E641" s="21" t="s">
        <v>331</v>
      </c>
      <c r="F641" s="93">
        <v>8550</v>
      </c>
      <c r="G641" s="144">
        <v>8550</v>
      </c>
      <c r="H641" s="144">
        <v>8317.69</v>
      </c>
      <c r="I641" s="17">
        <f t="shared" si="31"/>
        <v>0.97282923976608193</v>
      </c>
      <c r="J641" s="114"/>
    </row>
    <row r="642" spans="1:10" s="51" customFormat="1" ht="20.25" customHeight="1" x14ac:dyDescent="0.2">
      <c r="A642" s="24" t="s">
        <v>349</v>
      </c>
      <c r="B642" s="24" t="s">
        <v>350</v>
      </c>
      <c r="C642" s="24" t="s">
        <v>349</v>
      </c>
      <c r="D642" s="24" t="s">
        <v>340</v>
      </c>
      <c r="E642" s="25" t="s">
        <v>353</v>
      </c>
      <c r="F642" s="92">
        <f>SUM(F643:F644)</f>
        <v>1000000</v>
      </c>
      <c r="G642" s="142">
        <f>SUM(G643:G644)</f>
        <v>383664.5</v>
      </c>
      <c r="H642" s="142">
        <f>SUM(H643:H644)</f>
        <v>383664.36</v>
      </c>
      <c r="I642" s="16">
        <f t="shared" si="31"/>
        <v>0.99999963509785239</v>
      </c>
      <c r="J642" s="114"/>
    </row>
    <row r="643" spans="1:10" s="51" customFormat="1" ht="22.5" customHeight="1" x14ac:dyDescent="0.2">
      <c r="A643" s="24"/>
      <c r="B643" s="24"/>
      <c r="C643" s="24"/>
      <c r="D643" s="24"/>
      <c r="E643" s="60" t="s">
        <v>321</v>
      </c>
      <c r="F643" s="93">
        <v>1000000</v>
      </c>
      <c r="G643" s="144">
        <v>366950.40000000002</v>
      </c>
      <c r="H643" s="144">
        <v>366950.26</v>
      </c>
      <c r="I643" s="17">
        <f t="shared" si="31"/>
        <v>0.99999961847704755</v>
      </c>
      <c r="J643" s="114"/>
    </row>
    <row r="644" spans="1:10" s="51" customFormat="1" ht="36" customHeight="1" x14ac:dyDescent="0.2">
      <c r="A644" s="24"/>
      <c r="B644" s="24"/>
      <c r="C644" s="24"/>
      <c r="D644" s="24"/>
      <c r="E644" s="21" t="s">
        <v>331</v>
      </c>
      <c r="F644" s="93"/>
      <c r="G644" s="144">
        <v>16714.099999999999</v>
      </c>
      <c r="H644" s="144">
        <v>16714.099999999999</v>
      </c>
      <c r="I644" s="17">
        <f t="shared" si="31"/>
        <v>1</v>
      </c>
      <c r="J644" s="114"/>
    </row>
    <row r="645" spans="1:10" s="51" customFormat="1" x14ac:dyDescent="0.2">
      <c r="A645" s="12" t="s">
        <v>328</v>
      </c>
      <c r="B645" s="12" t="s">
        <v>323</v>
      </c>
      <c r="C645" s="12" t="s">
        <v>323</v>
      </c>
      <c r="D645" s="12" t="s">
        <v>323</v>
      </c>
      <c r="E645" s="19" t="s">
        <v>329</v>
      </c>
      <c r="F645" s="92">
        <f>SUM(F646:F646)</f>
        <v>0</v>
      </c>
      <c r="G645" s="142">
        <f>SUM(G646:G646)</f>
        <v>106336</v>
      </c>
      <c r="H645" s="142">
        <f>SUM(H646:H646)</f>
        <v>106335.85</v>
      </c>
      <c r="I645" s="16">
        <f t="shared" si="31"/>
        <v>0.99999858937706898</v>
      </c>
      <c r="J645" s="114"/>
    </row>
    <row r="646" spans="1:10" s="51" customFormat="1" ht="36" customHeight="1" x14ac:dyDescent="0.2">
      <c r="A646" s="12"/>
      <c r="B646" s="12"/>
      <c r="C646" s="12"/>
      <c r="D646" s="24"/>
      <c r="E646" s="21" t="s">
        <v>331</v>
      </c>
      <c r="F646" s="93"/>
      <c r="G646" s="144">
        <v>106336</v>
      </c>
      <c r="H646" s="144">
        <v>106335.85</v>
      </c>
      <c r="I646" s="17">
        <f t="shared" si="31"/>
        <v>0.99999858937706898</v>
      </c>
      <c r="J646" s="114"/>
    </row>
    <row r="647" spans="1:10" s="110" customFormat="1" ht="38.25" customHeight="1" x14ac:dyDescent="0.2">
      <c r="A647" s="107"/>
      <c r="B647" s="107"/>
      <c r="C647" s="107"/>
      <c r="D647" s="107"/>
      <c r="E647" s="108" t="s">
        <v>426</v>
      </c>
      <c r="F647" s="146">
        <f>SUM(F653,F655,F660,F662)</f>
        <v>273087</v>
      </c>
      <c r="G647" s="143">
        <f>SUM(G653,G655,G660,G662)</f>
        <v>4699016.5</v>
      </c>
      <c r="H647" s="143">
        <f>SUM(H653,H655,H660,H662)</f>
        <v>4687695.57</v>
      </c>
      <c r="I647" s="109">
        <f t="shared" si="31"/>
        <v>0.99759078734879958</v>
      </c>
      <c r="J647" s="115"/>
    </row>
    <row r="648" spans="1:10" s="51" customFormat="1" x14ac:dyDescent="0.2">
      <c r="A648" s="15"/>
      <c r="B648" s="15"/>
      <c r="C648" s="15"/>
      <c r="D648" s="15"/>
      <c r="E648" s="61" t="s">
        <v>320</v>
      </c>
      <c r="F648" s="92">
        <f t="shared" ref="F648:H650" si="37">SUM(F656)</f>
        <v>0</v>
      </c>
      <c r="G648" s="142">
        <f t="shared" si="37"/>
        <v>2953964.7</v>
      </c>
      <c r="H648" s="142">
        <f t="shared" si="37"/>
        <v>2953964.18</v>
      </c>
      <c r="I648" s="16">
        <f t="shared" si="31"/>
        <v>0.9999998239653981</v>
      </c>
      <c r="J648" s="114"/>
    </row>
    <row r="649" spans="1:10" s="51" customFormat="1" ht="32.25" customHeight="1" x14ac:dyDescent="0.2">
      <c r="A649" s="15"/>
      <c r="B649" s="15"/>
      <c r="C649" s="15"/>
      <c r="D649" s="15"/>
      <c r="E649" s="61" t="s">
        <v>321</v>
      </c>
      <c r="F649" s="92">
        <f t="shared" si="37"/>
        <v>0</v>
      </c>
      <c r="G649" s="142">
        <f t="shared" si="37"/>
        <v>65494</v>
      </c>
      <c r="H649" s="142">
        <f t="shared" si="37"/>
        <v>65493.69</v>
      </c>
      <c r="I649" s="16">
        <f t="shared" si="31"/>
        <v>0.99999526674199168</v>
      </c>
      <c r="J649" s="114"/>
    </row>
    <row r="650" spans="1:10" s="51" customFormat="1" ht="28.5" x14ac:dyDescent="0.2">
      <c r="A650" s="15"/>
      <c r="B650" s="15"/>
      <c r="C650" s="15"/>
      <c r="D650" s="15"/>
      <c r="E650" s="20" t="s">
        <v>331</v>
      </c>
      <c r="F650" s="92">
        <f t="shared" si="37"/>
        <v>0</v>
      </c>
      <c r="G650" s="142">
        <f t="shared" si="37"/>
        <v>45681</v>
      </c>
      <c r="H650" s="142">
        <f t="shared" si="37"/>
        <v>45680.32</v>
      </c>
      <c r="I650" s="16">
        <f t="shared" ref="I650:I713" si="38">IF(H650=0,"       ",H650/G650)</f>
        <v>0.99998511416124869</v>
      </c>
      <c r="J650" s="114"/>
    </row>
    <row r="651" spans="1:10" s="51" customFormat="1" ht="23.25" customHeight="1" x14ac:dyDescent="0.2">
      <c r="A651" s="15"/>
      <c r="B651" s="15"/>
      <c r="C651" s="15"/>
      <c r="D651" s="15"/>
      <c r="E651" s="61" t="s">
        <v>322</v>
      </c>
      <c r="F651" s="92">
        <f>SUM(F654,F659,F661,F663)</f>
        <v>273087</v>
      </c>
      <c r="G651" s="142">
        <f>SUM(G654,G659,G661,G663)</f>
        <v>1633876.8</v>
      </c>
      <c r="H651" s="142">
        <f>SUM(H654,H659,H661,H663)</f>
        <v>1622557.38</v>
      </c>
      <c r="I651" s="16">
        <f t="shared" si="38"/>
        <v>0.99307204802712168</v>
      </c>
      <c r="J651" s="114"/>
    </row>
    <row r="652" spans="1:10" s="51" customFormat="1" x14ac:dyDescent="0.2">
      <c r="A652" s="12"/>
      <c r="B652" s="12"/>
      <c r="C652" s="12"/>
      <c r="D652" s="12"/>
      <c r="E652" s="18" t="s">
        <v>354</v>
      </c>
      <c r="F652" s="142"/>
      <c r="G652" s="142"/>
      <c r="H652" s="142"/>
      <c r="I652" s="17" t="str">
        <f t="shared" si="38"/>
        <v xml:space="preserve">       </v>
      </c>
      <c r="J652" s="114"/>
    </row>
    <row r="653" spans="1:10" s="51" customFormat="1" ht="57" x14ac:dyDescent="0.2">
      <c r="A653" s="40" t="s">
        <v>323</v>
      </c>
      <c r="B653" s="40" t="s">
        <v>323</v>
      </c>
      <c r="C653" s="40" t="s">
        <v>350</v>
      </c>
      <c r="D653" s="40" t="s">
        <v>345</v>
      </c>
      <c r="E653" s="41" t="s">
        <v>422</v>
      </c>
      <c r="F653" s="142">
        <f>SUM(F654)</f>
        <v>272787</v>
      </c>
      <c r="G653" s="142">
        <f>SUM(G654)</f>
        <v>272787</v>
      </c>
      <c r="H653" s="142">
        <f>SUM(H654)</f>
        <v>272787</v>
      </c>
      <c r="I653" s="16">
        <f t="shared" si="38"/>
        <v>1</v>
      </c>
      <c r="J653" s="114"/>
    </row>
    <row r="654" spans="1:10" s="51" customFormat="1" x14ac:dyDescent="0.2">
      <c r="A654" s="12"/>
      <c r="B654" s="12"/>
      <c r="C654" s="12"/>
      <c r="D654" s="12"/>
      <c r="E654" s="60" t="s">
        <v>322</v>
      </c>
      <c r="F654" s="144">
        <v>272787</v>
      </c>
      <c r="G654" s="144">
        <v>272787</v>
      </c>
      <c r="H654" s="144">
        <v>272787</v>
      </c>
      <c r="I654" s="17">
        <f t="shared" si="38"/>
        <v>1</v>
      </c>
      <c r="J654" s="114"/>
    </row>
    <row r="655" spans="1:10" s="51" customFormat="1" ht="61.5" customHeight="1" x14ac:dyDescent="0.2">
      <c r="A655" s="12" t="s">
        <v>323</v>
      </c>
      <c r="B655" s="12" t="s">
        <v>323</v>
      </c>
      <c r="C655" s="12" t="s">
        <v>350</v>
      </c>
      <c r="D655" s="12" t="s">
        <v>22</v>
      </c>
      <c r="E655" s="19" t="s">
        <v>496</v>
      </c>
      <c r="F655" s="142">
        <f>SUM(F656:F659)</f>
        <v>0</v>
      </c>
      <c r="G655" s="142">
        <f>SUM(G656:G659)</f>
        <v>3425929.5</v>
      </c>
      <c r="H655" s="142">
        <f>SUM(H656:H659)</f>
        <v>3414908.57</v>
      </c>
      <c r="I655" s="16">
        <f t="shared" si="38"/>
        <v>0.99678308324791853</v>
      </c>
      <c r="J655" s="114"/>
    </row>
    <row r="656" spans="1:10" s="51" customFormat="1" ht="23.25" customHeight="1" x14ac:dyDescent="0.2">
      <c r="A656" s="12"/>
      <c r="B656" s="12"/>
      <c r="C656" s="12"/>
      <c r="D656" s="12"/>
      <c r="E656" s="60" t="s">
        <v>320</v>
      </c>
      <c r="F656" s="167"/>
      <c r="G656" s="167">
        <v>2953964.7</v>
      </c>
      <c r="H656" s="167">
        <v>2953964.18</v>
      </c>
      <c r="I656" s="17">
        <f t="shared" si="38"/>
        <v>0.9999998239653981</v>
      </c>
      <c r="J656" s="114"/>
    </row>
    <row r="657" spans="1:10" s="51" customFormat="1" ht="22.5" customHeight="1" x14ac:dyDescent="0.2">
      <c r="A657" s="12"/>
      <c r="B657" s="12"/>
      <c r="C657" s="12"/>
      <c r="D657" s="12"/>
      <c r="E657" s="60" t="s">
        <v>321</v>
      </c>
      <c r="F657" s="167"/>
      <c r="G657" s="167">
        <v>65494</v>
      </c>
      <c r="H657" s="167">
        <v>65493.69</v>
      </c>
      <c r="I657" s="17">
        <f t="shared" si="38"/>
        <v>0.99999526674199168</v>
      </c>
      <c r="J657" s="114"/>
    </row>
    <row r="658" spans="1:10" s="51" customFormat="1" ht="32.25" customHeight="1" x14ac:dyDescent="0.2">
      <c r="A658" s="12"/>
      <c r="B658" s="12"/>
      <c r="C658" s="12"/>
      <c r="D658" s="12"/>
      <c r="E658" s="21" t="s">
        <v>331</v>
      </c>
      <c r="F658" s="167"/>
      <c r="G658" s="167">
        <v>45681</v>
      </c>
      <c r="H658" s="167">
        <v>45680.32</v>
      </c>
      <c r="I658" s="17">
        <f t="shared" si="38"/>
        <v>0.99998511416124869</v>
      </c>
      <c r="J658" s="114"/>
    </row>
    <row r="659" spans="1:10" s="51" customFormat="1" ht="16.5" customHeight="1" x14ac:dyDescent="0.2">
      <c r="A659" s="12"/>
      <c r="B659" s="12"/>
      <c r="C659" s="12"/>
      <c r="D659" s="12"/>
      <c r="E659" s="60" t="s">
        <v>322</v>
      </c>
      <c r="F659" s="93"/>
      <c r="G659" s="144">
        <v>360789.8</v>
      </c>
      <c r="H659" s="144">
        <v>349770.38</v>
      </c>
      <c r="I659" s="17">
        <f t="shared" si="38"/>
        <v>0.96945750683639065</v>
      </c>
      <c r="J659" s="114"/>
    </row>
    <row r="660" spans="1:10" s="51" customFormat="1" ht="79.5" customHeight="1" x14ac:dyDescent="0.2">
      <c r="A660" s="40" t="s">
        <v>345</v>
      </c>
      <c r="B660" s="40" t="s">
        <v>340</v>
      </c>
      <c r="C660" s="40" t="s">
        <v>350</v>
      </c>
      <c r="D660" s="40" t="s">
        <v>451</v>
      </c>
      <c r="E660" s="41" t="s">
        <v>5</v>
      </c>
      <c r="F660" s="142">
        <f>SUM(F661)</f>
        <v>300</v>
      </c>
      <c r="G660" s="142">
        <f>SUM(G661)</f>
        <v>300</v>
      </c>
      <c r="H660" s="142">
        <f>SUM(H661)</f>
        <v>0</v>
      </c>
      <c r="I660" s="17" t="str">
        <f t="shared" si="38"/>
        <v xml:space="preserve">       </v>
      </c>
      <c r="J660" s="114"/>
    </row>
    <row r="661" spans="1:10" s="51" customFormat="1" ht="25.5" customHeight="1" x14ac:dyDescent="0.2">
      <c r="A661" s="40"/>
      <c r="B661" s="40"/>
      <c r="C661" s="40"/>
      <c r="D661" s="40"/>
      <c r="E661" s="60" t="s">
        <v>322</v>
      </c>
      <c r="F661" s="144">
        <v>300</v>
      </c>
      <c r="G661" s="144">
        <v>300</v>
      </c>
      <c r="H661" s="144"/>
      <c r="I661" s="17" t="str">
        <f t="shared" si="38"/>
        <v xml:space="preserve">       </v>
      </c>
      <c r="J661" s="114"/>
    </row>
    <row r="662" spans="1:10" s="51" customFormat="1" x14ac:dyDescent="0.2">
      <c r="A662" s="12" t="s">
        <v>328</v>
      </c>
      <c r="B662" s="12" t="s">
        <v>323</v>
      </c>
      <c r="C662" s="12" t="s">
        <v>323</v>
      </c>
      <c r="D662" s="12" t="s">
        <v>323</v>
      </c>
      <c r="E662" s="19" t="s">
        <v>329</v>
      </c>
      <c r="F662" s="92">
        <f>SUM(F663:F663)</f>
        <v>0</v>
      </c>
      <c r="G662" s="142">
        <f>SUM(G663:G663)</f>
        <v>1000000</v>
      </c>
      <c r="H662" s="142">
        <f>SUM(H663:H663)</f>
        <v>1000000</v>
      </c>
      <c r="I662" s="16">
        <f t="shared" si="38"/>
        <v>1</v>
      </c>
      <c r="J662" s="114"/>
    </row>
    <row r="663" spans="1:10" s="51" customFormat="1" ht="24.75" customHeight="1" x14ac:dyDescent="0.2">
      <c r="A663" s="12"/>
      <c r="B663" s="12"/>
      <c r="C663" s="12"/>
      <c r="D663" s="12"/>
      <c r="E663" s="60" t="s">
        <v>322</v>
      </c>
      <c r="F663" s="93"/>
      <c r="G663" s="144">
        <v>1000000</v>
      </c>
      <c r="H663" s="144">
        <v>1000000</v>
      </c>
      <c r="I663" s="17">
        <f t="shared" si="38"/>
        <v>1</v>
      </c>
      <c r="J663" s="114"/>
    </row>
    <row r="664" spans="1:10" s="110" customFormat="1" ht="48.75" customHeight="1" x14ac:dyDescent="0.2">
      <c r="A664" s="107"/>
      <c r="B664" s="107"/>
      <c r="C664" s="107"/>
      <c r="D664" s="107"/>
      <c r="E664" s="108" t="s">
        <v>425</v>
      </c>
      <c r="F664" s="146">
        <f t="shared" ref="F664:H665" si="39">SUM(F667)</f>
        <v>0</v>
      </c>
      <c r="G664" s="143">
        <f t="shared" si="39"/>
        <v>1911.1</v>
      </c>
      <c r="H664" s="143">
        <f t="shared" si="39"/>
        <v>1405.26</v>
      </c>
      <c r="I664" s="109">
        <f t="shared" si="38"/>
        <v>0.73531474020197796</v>
      </c>
      <c r="J664" s="115"/>
    </row>
    <row r="665" spans="1:10" s="51" customFormat="1" x14ac:dyDescent="0.2">
      <c r="A665" s="15"/>
      <c r="B665" s="15"/>
      <c r="C665" s="15"/>
      <c r="D665" s="15"/>
      <c r="E665" s="61" t="s">
        <v>322</v>
      </c>
      <c r="F665" s="92">
        <f t="shared" si="39"/>
        <v>0</v>
      </c>
      <c r="G665" s="142">
        <f t="shared" si="39"/>
        <v>1911.1</v>
      </c>
      <c r="H665" s="142">
        <f t="shared" si="39"/>
        <v>1405.26</v>
      </c>
      <c r="I665" s="16">
        <f t="shared" si="38"/>
        <v>0.73531474020197796</v>
      </c>
      <c r="J665" s="114"/>
    </row>
    <row r="666" spans="1:10" s="51" customFormat="1" x14ac:dyDescent="0.2">
      <c r="A666" s="12"/>
      <c r="B666" s="12"/>
      <c r="C666" s="12"/>
      <c r="D666" s="12"/>
      <c r="E666" s="18" t="s">
        <v>354</v>
      </c>
      <c r="F666" s="92"/>
      <c r="G666" s="142"/>
      <c r="H666" s="142"/>
      <c r="I666" s="17" t="str">
        <f t="shared" si="38"/>
        <v xml:space="preserve">       </v>
      </c>
      <c r="J666" s="114"/>
    </row>
    <row r="667" spans="1:10" s="51" customFormat="1" ht="69" customHeight="1" x14ac:dyDescent="0.2">
      <c r="A667" s="12" t="s">
        <v>349</v>
      </c>
      <c r="B667" s="12" t="s">
        <v>340</v>
      </c>
      <c r="C667" s="12" t="s">
        <v>349</v>
      </c>
      <c r="D667" s="12" t="s">
        <v>349</v>
      </c>
      <c r="E667" s="19" t="s">
        <v>497</v>
      </c>
      <c r="F667" s="92">
        <f>SUM(F668:F668)</f>
        <v>0</v>
      </c>
      <c r="G667" s="142">
        <f>SUM(G668:G668)</f>
        <v>1911.1</v>
      </c>
      <c r="H667" s="142">
        <f>SUM(H668:H668)</f>
        <v>1405.26</v>
      </c>
      <c r="I667" s="16">
        <f t="shared" si="38"/>
        <v>0.73531474020197796</v>
      </c>
      <c r="J667" s="114"/>
    </row>
    <row r="668" spans="1:10" s="51" customFormat="1" ht="23.25" customHeight="1" x14ac:dyDescent="0.2">
      <c r="A668" s="15"/>
      <c r="B668" s="15"/>
      <c r="C668" s="15"/>
      <c r="D668" s="15"/>
      <c r="E668" s="60" t="s">
        <v>322</v>
      </c>
      <c r="F668" s="93"/>
      <c r="G668" s="144">
        <v>1911.1</v>
      </c>
      <c r="H668" s="144">
        <v>1405.26</v>
      </c>
      <c r="I668" s="17">
        <f t="shared" si="38"/>
        <v>0.73531474020197796</v>
      </c>
      <c r="J668" s="114"/>
    </row>
    <row r="669" spans="1:10" s="110" customFormat="1" ht="45" customHeight="1" x14ac:dyDescent="0.2">
      <c r="A669" s="107"/>
      <c r="B669" s="107"/>
      <c r="C669" s="107"/>
      <c r="D669" s="107"/>
      <c r="E669" s="108" t="s">
        <v>403</v>
      </c>
      <c r="F669" s="146">
        <f t="shared" ref="F669:H670" si="40">SUM(F674)</f>
        <v>331265.5</v>
      </c>
      <c r="G669" s="143">
        <f t="shared" si="40"/>
        <v>599856.60000000009</v>
      </c>
      <c r="H669" s="143">
        <f t="shared" si="40"/>
        <v>594265.78</v>
      </c>
      <c r="I669" s="109">
        <f t="shared" si="38"/>
        <v>0.99067973912431728</v>
      </c>
      <c r="J669" s="115"/>
    </row>
    <row r="670" spans="1:10" s="51" customFormat="1" ht="21.75" customHeight="1" x14ac:dyDescent="0.2">
      <c r="A670" s="15"/>
      <c r="B670" s="15"/>
      <c r="C670" s="15"/>
      <c r="D670" s="15"/>
      <c r="E670" s="61" t="s">
        <v>322</v>
      </c>
      <c r="F670" s="92">
        <f t="shared" si="40"/>
        <v>271826.5</v>
      </c>
      <c r="G670" s="142">
        <f t="shared" si="40"/>
        <v>481269.2</v>
      </c>
      <c r="H670" s="142">
        <f t="shared" si="40"/>
        <v>478899.5</v>
      </c>
      <c r="I670" s="16">
        <f t="shared" si="38"/>
        <v>0.9950761444945988</v>
      </c>
      <c r="J670" s="114"/>
    </row>
    <row r="671" spans="1:10" s="51" customFormat="1" ht="28.5" x14ac:dyDescent="0.2">
      <c r="A671" s="15"/>
      <c r="B671" s="15"/>
      <c r="C671" s="15"/>
      <c r="D671" s="15"/>
      <c r="E671" s="61" t="s">
        <v>474</v>
      </c>
      <c r="F671" s="92">
        <f>SUM(F677)</f>
        <v>58911.3</v>
      </c>
      <c r="G671" s="142">
        <f>SUM(G677)</f>
        <v>117059.70000000001</v>
      </c>
      <c r="H671" s="142">
        <f>SUM(H677)</f>
        <v>113866.28</v>
      </c>
      <c r="I671" s="16">
        <f t="shared" si="38"/>
        <v>0.97271973189748473</v>
      </c>
      <c r="J671" s="114"/>
    </row>
    <row r="672" spans="1:10" s="51" customFormat="1" ht="28.5" x14ac:dyDescent="0.2">
      <c r="A672" s="15"/>
      <c r="B672" s="15"/>
      <c r="C672" s="15"/>
      <c r="D672" s="15"/>
      <c r="E672" s="20" t="s">
        <v>331</v>
      </c>
      <c r="F672" s="92">
        <f>SUM(F676)</f>
        <v>527.70000000000005</v>
      </c>
      <c r="G672" s="142">
        <f>SUM(G676)</f>
        <v>1527.7</v>
      </c>
      <c r="H672" s="142">
        <f>SUM(H676)</f>
        <v>1500</v>
      </c>
      <c r="I672" s="16">
        <f t="shared" si="38"/>
        <v>0.98186816783399877</v>
      </c>
      <c r="J672" s="114"/>
    </row>
    <row r="673" spans="1:10" s="51" customFormat="1" x14ac:dyDescent="0.2">
      <c r="A673" s="12"/>
      <c r="B673" s="12"/>
      <c r="C673" s="12"/>
      <c r="D673" s="12"/>
      <c r="E673" s="18" t="s">
        <v>354</v>
      </c>
      <c r="F673" s="92"/>
      <c r="G673" s="142"/>
      <c r="H673" s="142"/>
      <c r="I673" s="17" t="str">
        <f t="shared" si="38"/>
        <v xml:space="preserve">       </v>
      </c>
      <c r="J673" s="114"/>
    </row>
    <row r="674" spans="1:10" s="51" customFormat="1" ht="22.5" customHeight="1" x14ac:dyDescent="0.2">
      <c r="A674" s="12" t="s">
        <v>336</v>
      </c>
      <c r="B674" s="12" t="s">
        <v>323</v>
      </c>
      <c r="C674" s="12" t="s">
        <v>350</v>
      </c>
      <c r="D674" s="12" t="s">
        <v>323</v>
      </c>
      <c r="E674" s="20" t="s">
        <v>404</v>
      </c>
      <c r="F674" s="92">
        <f>SUM(F675:F677)</f>
        <v>331265.5</v>
      </c>
      <c r="G674" s="142">
        <f>SUM(G675:G677)</f>
        <v>599856.60000000009</v>
      </c>
      <c r="H674" s="142">
        <f>SUM(H675:H677)</f>
        <v>594265.78</v>
      </c>
      <c r="I674" s="16">
        <f t="shared" si="38"/>
        <v>0.99067973912431728</v>
      </c>
      <c r="J674" s="114"/>
    </row>
    <row r="675" spans="1:10" s="51" customFormat="1" ht="24.75" customHeight="1" x14ac:dyDescent="0.2">
      <c r="A675" s="12"/>
      <c r="B675" s="12"/>
      <c r="C675" s="12"/>
      <c r="D675" s="12"/>
      <c r="E675" s="61" t="s">
        <v>322</v>
      </c>
      <c r="F675" s="92">
        <v>271826.5</v>
      </c>
      <c r="G675" s="142">
        <v>481269.2</v>
      </c>
      <c r="H675" s="142">
        <v>478899.5</v>
      </c>
      <c r="I675" s="16">
        <f t="shared" si="38"/>
        <v>0.9950761444945988</v>
      </c>
      <c r="J675" s="114"/>
    </row>
    <row r="676" spans="1:10" s="51" customFormat="1" ht="28.5" x14ac:dyDescent="0.2">
      <c r="A676" s="12"/>
      <c r="B676" s="12"/>
      <c r="C676" s="12"/>
      <c r="D676" s="12"/>
      <c r="E676" s="20" t="s">
        <v>331</v>
      </c>
      <c r="F676" s="92">
        <v>527.70000000000005</v>
      </c>
      <c r="G676" s="142">
        <v>1527.7</v>
      </c>
      <c r="H676" s="142">
        <v>1500</v>
      </c>
      <c r="I676" s="16">
        <f t="shared" si="38"/>
        <v>0.98186816783399877</v>
      </c>
      <c r="J676" s="114"/>
    </row>
    <row r="677" spans="1:10" s="51" customFormat="1" ht="28.5" x14ac:dyDescent="0.2">
      <c r="A677" s="12"/>
      <c r="B677" s="12"/>
      <c r="C677" s="12"/>
      <c r="D677" s="12"/>
      <c r="E677" s="61" t="s">
        <v>474</v>
      </c>
      <c r="F677" s="92">
        <f>SUM(F679:F681)+F682</f>
        <v>58911.3</v>
      </c>
      <c r="G677" s="142">
        <f>SUM(G679:G681)+G682</f>
        <v>117059.70000000001</v>
      </c>
      <c r="H677" s="142">
        <f>SUM(H679:H681)+H682</f>
        <v>113866.28</v>
      </c>
      <c r="I677" s="16">
        <f t="shared" si="38"/>
        <v>0.97271973189748473</v>
      </c>
      <c r="J677" s="114"/>
    </row>
    <row r="678" spans="1:10" s="51" customFormat="1" x14ac:dyDescent="0.2">
      <c r="A678" s="12"/>
      <c r="B678" s="12"/>
      <c r="C678" s="12"/>
      <c r="D678" s="12"/>
      <c r="E678" s="18" t="s">
        <v>354</v>
      </c>
      <c r="F678" s="93"/>
      <c r="G678" s="144"/>
      <c r="H678" s="144"/>
      <c r="I678" s="17" t="str">
        <f t="shared" si="38"/>
        <v xml:space="preserve">       </v>
      </c>
      <c r="J678" s="114"/>
    </row>
    <row r="679" spans="1:10" s="51" customFormat="1" ht="48" customHeight="1" x14ac:dyDescent="0.2">
      <c r="A679" s="12"/>
      <c r="B679" s="12"/>
      <c r="C679" s="12"/>
      <c r="D679" s="12"/>
      <c r="E679" s="80" t="s">
        <v>6</v>
      </c>
      <c r="F679" s="93">
        <v>30000</v>
      </c>
      <c r="G679" s="144">
        <v>30000</v>
      </c>
      <c r="H679" s="144">
        <v>28674.67</v>
      </c>
      <c r="I679" s="17">
        <f t="shared" si="38"/>
        <v>0.95582233333333333</v>
      </c>
      <c r="J679" s="114"/>
    </row>
    <row r="680" spans="1:10" s="51" customFormat="1" ht="48.75" customHeight="1" x14ac:dyDescent="0.2">
      <c r="A680" s="12"/>
      <c r="B680" s="12"/>
      <c r="C680" s="12"/>
      <c r="D680" s="12"/>
      <c r="E680" s="80" t="s">
        <v>7</v>
      </c>
      <c r="F680" s="93">
        <v>8911.2999999999993</v>
      </c>
      <c r="G680" s="144">
        <v>8911.2999999999993</v>
      </c>
      <c r="H680" s="144">
        <v>8199.0499999999993</v>
      </c>
      <c r="I680" s="17">
        <f t="shared" si="38"/>
        <v>0.92007338996554933</v>
      </c>
      <c r="J680" s="114"/>
    </row>
    <row r="681" spans="1:10" s="51" customFormat="1" ht="46.5" customHeight="1" x14ac:dyDescent="0.2">
      <c r="A681" s="12"/>
      <c r="B681" s="12"/>
      <c r="C681" s="12"/>
      <c r="D681" s="12"/>
      <c r="E681" s="80" t="s">
        <v>8</v>
      </c>
      <c r="F681" s="93">
        <v>20000</v>
      </c>
      <c r="G681" s="144">
        <v>20000</v>
      </c>
      <c r="H681" s="144">
        <v>19505.599999999999</v>
      </c>
      <c r="I681" s="17">
        <f t="shared" si="38"/>
        <v>0.97527999999999992</v>
      </c>
      <c r="J681" s="114"/>
    </row>
    <row r="682" spans="1:10" s="51" customFormat="1" ht="26.25" customHeight="1" x14ac:dyDescent="0.2">
      <c r="A682" s="12"/>
      <c r="B682" s="12"/>
      <c r="C682" s="12"/>
      <c r="D682" s="12"/>
      <c r="E682" s="50" t="s">
        <v>88</v>
      </c>
      <c r="F682" s="93"/>
      <c r="G682" s="144">
        <v>58148.4</v>
      </c>
      <c r="H682" s="144">
        <v>57486.96</v>
      </c>
      <c r="I682" s="17">
        <f t="shared" si="38"/>
        <v>0.98862496646511333</v>
      </c>
      <c r="J682" s="114"/>
    </row>
    <row r="683" spans="1:10" s="110" customFormat="1" ht="45" customHeight="1" x14ac:dyDescent="0.2">
      <c r="A683" s="107"/>
      <c r="B683" s="107"/>
      <c r="C683" s="107"/>
      <c r="D683" s="107"/>
      <c r="E683" s="108" t="s">
        <v>402</v>
      </c>
      <c r="F683" s="146">
        <f>SUM(F689,F691,F695,F699,F701,F705,F708)</f>
        <v>0</v>
      </c>
      <c r="G683" s="143">
        <f>SUM(G689,G691,G695,G699,G701,G705,G708)</f>
        <v>3855012.7</v>
      </c>
      <c r="H683" s="143">
        <f>SUM(H689,H691,H695,H699,H701,H705,H708)</f>
        <v>3739558.64</v>
      </c>
      <c r="I683" s="109">
        <f t="shared" si="38"/>
        <v>0.97005092616166999</v>
      </c>
      <c r="J683" s="115"/>
    </row>
    <row r="684" spans="1:10" s="51" customFormat="1" ht="40.5" customHeight="1" x14ac:dyDescent="0.2">
      <c r="A684" s="15"/>
      <c r="B684" s="15"/>
      <c r="C684" s="15"/>
      <c r="D684" s="15"/>
      <c r="E684" s="20" t="s">
        <v>331</v>
      </c>
      <c r="F684" s="92">
        <f>SUM(F694,F697)</f>
        <v>0</v>
      </c>
      <c r="G684" s="142">
        <f>SUM(G694,G697)+G704</f>
        <v>24852.9</v>
      </c>
      <c r="H684" s="142">
        <f>SUM(H694,H697)+H704</f>
        <v>23072</v>
      </c>
      <c r="I684" s="16">
        <f t="shared" si="38"/>
        <v>0.92834236648439417</v>
      </c>
      <c r="J684" s="114"/>
    </row>
    <row r="685" spans="1:10" s="51" customFormat="1" ht="23.25" customHeight="1" x14ac:dyDescent="0.2">
      <c r="A685" s="15"/>
      <c r="B685" s="15"/>
      <c r="C685" s="15"/>
      <c r="D685" s="15"/>
      <c r="E685" s="61" t="s">
        <v>322</v>
      </c>
      <c r="F685" s="92">
        <f>SUM(F690,F692,F698,F702,F709)</f>
        <v>0</v>
      </c>
      <c r="G685" s="142">
        <f>SUM(G690,G692,G698,G702,G709)+G700</f>
        <v>1738870.4</v>
      </c>
      <c r="H685" s="142">
        <f>SUM(H690,H692,H698,H702,H709)+H700</f>
        <v>1645409.7000000002</v>
      </c>
      <c r="I685" s="16">
        <f t="shared" si="38"/>
        <v>0.94625206110817706</v>
      </c>
      <c r="J685" s="114"/>
    </row>
    <row r="686" spans="1:10" s="51" customFormat="1" ht="28.5" x14ac:dyDescent="0.2">
      <c r="A686" s="15"/>
      <c r="B686" s="15"/>
      <c r="C686" s="15"/>
      <c r="D686" s="15"/>
      <c r="E686" s="61" t="s">
        <v>321</v>
      </c>
      <c r="F686" s="92">
        <f>SUM(F693,F696,F703)</f>
        <v>0</v>
      </c>
      <c r="G686" s="142">
        <f>SUM(G693,G696,G703)+G706</f>
        <v>1131687.8999999999</v>
      </c>
      <c r="H686" s="142">
        <f>SUM(H693,H696,H703)+H706</f>
        <v>1111475.44</v>
      </c>
      <c r="I686" s="16">
        <f t="shared" si="38"/>
        <v>0.9821395457175075</v>
      </c>
      <c r="J686" s="114"/>
    </row>
    <row r="687" spans="1:10" s="51" customFormat="1" ht="21" customHeight="1" x14ac:dyDescent="0.2">
      <c r="A687" s="15"/>
      <c r="B687" s="15"/>
      <c r="C687" s="15"/>
      <c r="D687" s="15"/>
      <c r="E687" s="61" t="s">
        <v>320</v>
      </c>
      <c r="F687" s="92"/>
      <c r="G687" s="142">
        <f>SUM(G707)</f>
        <v>959601.5</v>
      </c>
      <c r="H687" s="142">
        <f>SUM(H707)</f>
        <v>959601.5</v>
      </c>
      <c r="I687" s="16">
        <f t="shared" si="38"/>
        <v>1</v>
      </c>
      <c r="J687" s="114"/>
    </row>
    <row r="688" spans="1:10" s="52" customFormat="1" ht="21" customHeight="1" x14ac:dyDescent="0.2">
      <c r="A688" s="12"/>
      <c r="B688" s="12"/>
      <c r="C688" s="12"/>
      <c r="D688" s="12"/>
      <c r="E688" s="18" t="s">
        <v>354</v>
      </c>
      <c r="F688" s="169"/>
      <c r="G688" s="144"/>
      <c r="H688" s="144"/>
      <c r="I688" s="17" t="str">
        <f t="shared" si="38"/>
        <v xml:space="preserve">       </v>
      </c>
      <c r="J688" s="117"/>
    </row>
    <row r="689" spans="1:10" s="52" customFormat="1" ht="93" customHeight="1" x14ac:dyDescent="0.2">
      <c r="A689" s="12" t="s">
        <v>336</v>
      </c>
      <c r="B689" s="12" t="s">
        <v>323</v>
      </c>
      <c r="C689" s="12" t="s">
        <v>323</v>
      </c>
      <c r="D689" s="12" t="s">
        <v>323</v>
      </c>
      <c r="E689" s="30" t="s">
        <v>498</v>
      </c>
      <c r="F689" s="92">
        <f>SUM(F690:F690)</f>
        <v>0</v>
      </c>
      <c r="G689" s="142">
        <f>SUM(G690:G690)</f>
        <v>63881</v>
      </c>
      <c r="H689" s="142">
        <f>SUM(H690:H690)</f>
        <v>59602.400000000001</v>
      </c>
      <c r="I689" s="16">
        <f t="shared" si="38"/>
        <v>0.93302233841048199</v>
      </c>
      <c r="J689" s="117"/>
    </row>
    <row r="690" spans="1:10" s="52" customFormat="1" ht="23.25" customHeight="1" x14ac:dyDescent="0.2">
      <c r="A690" s="15"/>
      <c r="B690" s="15"/>
      <c r="C690" s="15"/>
      <c r="D690" s="15"/>
      <c r="E690" s="60" t="s">
        <v>322</v>
      </c>
      <c r="F690" s="93"/>
      <c r="G690" s="144">
        <v>63881</v>
      </c>
      <c r="H690" s="144">
        <v>59602.400000000001</v>
      </c>
      <c r="I690" s="17">
        <f t="shared" si="38"/>
        <v>0.93302233841048199</v>
      </c>
      <c r="J690" s="117"/>
    </row>
    <row r="691" spans="1:10" s="52" customFormat="1" ht="72.75" customHeight="1" x14ac:dyDescent="0.2">
      <c r="A691" s="12" t="s">
        <v>336</v>
      </c>
      <c r="B691" s="12" t="s">
        <v>323</v>
      </c>
      <c r="C691" s="12" t="s">
        <v>323</v>
      </c>
      <c r="D691" s="12" t="s">
        <v>340</v>
      </c>
      <c r="E691" s="30" t="s">
        <v>89</v>
      </c>
      <c r="F691" s="92">
        <f>SUM(F692:F694)</f>
        <v>0</v>
      </c>
      <c r="G691" s="142">
        <f>SUM(G692:G694)</f>
        <v>136584.1</v>
      </c>
      <c r="H691" s="142">
        <f>SUM(H692:H694)</f>
        <v>101348.12</v>
      </c>
      <c r="I691" s="16">
        <f t="shared" si="38"/>
        <v>0.74201989836298654</v>
      </c>
      <c r="J691" s="117"/>
    </row>
    <row r="692" spans="1:10" s="51" customFormat="1" x14ac:dyDescent="0.2">
      <c r="A692" s="15"/>
      <c r="B692" s="15"/>
      <c r="C692" s="15"/>
      <c r="D692" s="15"/>
      <c r="E692" s="60" t="s">
        <v>322</v>
      </c>
      <c r="F692" s="93"/>
      <c r="G692" s="144">
        <v>115952</v>
      </c>
      <c r="H692" s="144">
        <v>82501.61</v>
      </c>
      <c r="I692" s="17">
        <f t="shared" si="38"/>
        <v>0.71151519594314894</v>
      </c>
      <c r="J692" s="114"/>
    </row>
    <row r="693" spans="1:10" s="51" customFormat="1" ht="21" customHeight="1" x14ac:dyDescent="0.2">
      <c r="A693" s="15"/>
      <c r="B693" s="15"/>
      <c r="C693" s="15"/>
      <c r="D693" s="15"/>
      <c r="E693" s="60" t="s">
        <v>321</v>
      </c>
      <c r="F693" s="93"/>
      <c r="G693" s="144">
        <v>16851.2</v>
      </c>
      <c r="H693" s="144">
        <v>16846.509999999998</v>
      </c>
      <c r="I693" s="17">
        <f t="shared" si="38"/>
        <v>0.99972168154196717</v>
      </c>
      <c r="J693" s="114"/>
    </row>
    <row r="694" spans="1:10" s="51" customFormat="1" ht="27" x14ac:dyDescent="0.2">
      <c r="A694" s="15"/>
      <c r="B694" s="15"/>
      <c r="C694" s="15"/>
      <c r="D694" s="15"/>
      <c r="E694" s="21" t="s">
        <v>331</v>
      </c>
      <c r="F694" s="93"/>
      <c r="G694" s="144">
        <v>3780.9</v>
      </c>
      <c r="H694" s="144">
        <v>2000</v>
      </c>
      <c r="I694" s="17">
        <f t="shared" si="38"/>
        <v>0.52897458277129783</v>
      </c>
      <c r="J694" s="114"/>
    </row>
    <row r="695" spans="1:10" s="52" customFormat="1" ht="107.25" customHeight="1" x14ac:dyDescent="0.2">
      <c r="A695" s="12" t="s">
        <v>336</v>
      </c>
      <c r="B695" s="12" t="s">
        <v>323</v>
      </c>
      <c r="C695" s="12" t="s">
        <v>323</v>
      </c>
      <c r="D695" s="12" t="s">
        <v>324</v>
      </c>
      <c r="E695" s="30" t="s">
        <v>90</v>
      </c>
      <c r="F695" s="92">
        <f>SUM(F696:F698)</f>
        <v>0</v>
      </c>
      <c r="G695" s="142">
        <f>SUM(G696:G698)</f>
        <v>1681250.1</v>
      </c>
      <c r="H695" s="142">
        <f>SUM(H696:H698)</f>
        <v>1640133.67</v>
      </c>
      <c r="I695" s="16">
        <f t="shared" si="38"/>
        <v>0.97554413230964254</v>
      </c>
      <c r="J695" s="117"/>
    </row>
    <row r="696" spans="1:10" s="52" customFormat="1" ht="21" customHeight="1" x14ac:dyDescent="0.2">
      <c r="A696" s="12"/>
      <c r="B696" s="12"/>
      <c r="C696" s="12"/>
      <c r="D696" s="12"/>
      <c r="E696" s="60" t="s">
        <v>321</v>
      </c>
      <c r="F696" s="93"/>
      <c r="G696" s="144">
        <v>692370.6</v>
      </c>
      <c r="H696" s="144">
        <v>672178.83</v>
      </c>
      <c r="I696" s="17">
        <f t="shared" si="38"/>
        <v>0.97083675996641106</v>
      </c>
      <c r="J696" s="117"/>
    </row>
    <row r="697" spans="1:10" s="52" customFormat="1" ht="30.75" customHeight="1" x14ac:dyDescent="0.2">
      <c r="A697" s="12"/>
      <c r="B697" s="12"/>
      <c r="C697" s="12"/>
      <c r="D697" s="12"/>
      <c r="E697" s="21" t="s">
        <v>331</v>
      </c>
      <c r="F697" s="93"/>
      <c r="G697" s="144">
        <v>19972</v>
      </c>
      <c r="H697" s="144">
        <v>19972</v>
      </c>
      <c r="I697" s="17">
        <f t="shared" si="38"/>
        <v>1</v>
      </c>
      <c r="J697" s="117"/>
    </row>
    <row r="698" spans="1:10" s="51" customFormat="1" ht="24.75" customHeight="1" x14ac:dyDescent="0.2">
      <c r="A698" s="15"/>
      <c r="B698" s="15"/>
      <c r="C698" s="15"/>
      <c r="D698" s="15"/>
      <c r="E698" s="60" t="s">
        <v>322</v>
      </c>
      <c r="F698" s="93"/>
      <c r="G698" s="144">
        <v>968907.5</v>
      </c>
      <c r="H698" s="144">
        <v>947982.84</v>
      </c>
      <c r="I698" s="17">
        <f t="shared" si="38"/>
        <v>0.97840386208177765</v>
      </c>
      <c r="J698" s="114"/>
    </row>
    <row r="699" spans="1:10" s="52" customFormat="1" ht="48.75" customHeight="1" x14ac:dyDescent="0.2">
      <c r="A699" s="12" t="s">
        <v>336</v>
      </c>
      <c r="B699" s="12" t="s">
        <v>323</v>
      </c>
      <c r="C699" s="12" t="s">
        <v>323</v>
      </c>
      <c r="D699" s="12" t="s">
        <v>326</v>
      </c>
      <c r="E699" s="30" t="s">
        <v>499</v>
      </c>
      <c r="F699" s="92">
        <f>SUM(F700)</f>
        <v>0</v>
      </c>
      <c r="G699" s="142">
        <f>SUM(G700)</f>
        <v>4739.8999999999996</v>
      </c>
      <c r="H699" s="142">
        <f>SUM(H700)</f>
        <v>913</v>
      </c>
      <c r="I699" s="16">
        <f t="shared" si="38"/>
        <v>0.19262009747041078</v>
      </c>
      <c r="J699" s="117"/>
    </row>
    <row r="700" spans="1:10" s="51" customFormat="1" ht="22.5" customHeight="1" x14ac:dyDescent="0.2">
      <c r="A700" s="15"/>
      <c r="B700" s="15"/>
      <c r="C700" s="15"/>
      <c r="D700" s="15"/>
      <c r="E700" s="60" t="s">
        <v>322</v>
      </c>
      <c r="F700" s="93"/>
      <c r="G700" s="144">
        <v>4739.8999999999996</v>
      </c>
      <c r="H700" s="144">
        <v>913</v>
      </c>
      <c r="I700" s="17">
        <f t="shared" si="38"/>
        <v>0.19262009747041078</v>
      </c>
      <c r="J700" s="114"/>
    </row>
    <row r="701" spans="1:10" s="52" customFormat="1" ht="52.5" customHeight="1" x14ac:dyDescent="0.2">
      <c r="A701" s="12" t="s">
        <v>336</v>
      </c>
      <c r="B701" s="12" t="s">
        <v>323</v>
      </c>
      <c r="C701" s="12" t="s">
        <v>323</v>
      </c>
      <c r="D701" s="12" t="s">
        <v>337</v>
      </c>
      <c r="E701" s="30" t="s">
        <v>500</v>
      </c>
      <c r="F701" s="92">
        <f>SUM(F702:F704)</f>
        <v>0</v>
      </c>
      <c r="G701" s="142">
        <f>SUM(G702:G704)</f>
        <v>102101.9</v>
      </c>
      <c r="H701" s="142">
        <f>SUM(H702:H704)</f>
        <v>71105.75</v>
      </c>
      <c r="I701" s="16">
        <f t="shared" si="38"/>
        <v>0.69641945938322403</v>
      </c>
      <c r="J701" s="117"/>
    </row>
    <row r="702" spans="1:10" s="51" customFormat="1" ht="19.5" customHeight="1" x14ac:dyDescent="0.2">
      <c r="A702" s="15"/>
      <c r="B702" s="15"/>
      <c r="C702" s="15"/>
      <c r="D702" s="15"/>
      <c r="E702" s="60" t="s">
        <v>322</v>
      </c>
      <c r="F702" s="93"/>
      <c r="G702" s="144">
        <v>85001.9</v>
      </c>
      <c r="H702" s="144">
        <v>54021.75</v>
      </c>
      <c r="I702" s="17">
        <f t="shared" si="38"/>
        <v>0.6355357939057833</v>
      </c>
      <c r="J702" s="114"/>
    </row>
    <row r="703" spans="1:10" s="51" customFormat="1" ht="22.5" customHeight="1" x14ac:dyDescent="0.2">
      <c r="A703" s="15"/>
      <c r="B703" s="15"/>
      <c r="C703" s="15"/>
      <c r="D703" s="15"/>
      <c r="E703" s="60" t="s">
        <v>321</v>
      </c>
      <c r="F703" s="93"/>
      <c r="G703" s="144">
        <v>16000</v>
      </c>
      <c r="H703" s="144">
        <v>15984</v>
      </c>
      <c r="I703" s="17">
        <f t="shared" si="38"/>
        <v>0.999</v>
      </c>
      <c r="J703" s="114"/>
    </row>
    <row r="704" spans="1:10" s="51" customFormat="1" ht="33.75" customHeight="1" x14ac:dyDescent="0.2">
      <c r="A704" s="15"/>
      <c r="B704" s="15"/>
      <c r="C704" s="15"/>
      <c r="D704" s="15"/>
      <c r="E704" s="21" t="s">
        <v>331</v>
      </c>
      <c r="F704" s="93"/>
      <c r="G704" s="144">
        <v>1100</v>
      </c>
      <c r="H704" s="144">
        <v>1100</v>
      </c>
      <c r="I704" s="17">
        <f t="shared" si="38"/>
        <v>1</v>
      </c>
      <c r="J704" s="114"/>
    </row>
    <row r="705" spans="1:10" s="51" customFormat="1" ht="63.75" customHeight="1" x14ac:dyDescent="0.2">
      <c r="A705" s="12" t="s">
        <v>336</v>
      </c>
      <c r="B705" s="12" t="s">
        <v>323</v>
      </c>
      <c r="C705" s="12" t="s">
        <v>323</v>
      </c>
      <c r="D705" s="12" t="s">
        <v>345</v>
      </c>
      <c r="E705" s="30" t="s">
        <v>91</v>
      </c>
      <c r="F705" s="92">
        <f>SUM(F706:F707)</f>
        <v>0</v>
      </c>
      <c r="G705" s="142">
        <f>SUM(G706:G707)</f>
        <v>1366067.6</v>
      </c>
      <c r="H705" s="142">
        <f>SUM(H706:H707)</f>
        <v>1366067.6</v>
      </c>
      <c r="I705" s="16">
        <f t="shared" si="38"/>
        <v>1</v>
      </c>
      <c r="J705" s="114"/>
    </row>
    <row r="706" spans="1:10" s="51" customFormat="1" x14ac:dyDescent="0.2">
      <c r="A706" s="15"/>
      <c r="B706" s="15"/>
      <c r="C706" s="15"/>
      <c r="D706" s="15"/>
      <c r="E706" s="60" t="s">
        <v>321</v>
      </c>
      <c r="F706" s="93"/>
      <c r="G706" s="144">
        <v>406466.1</v>
      </c>
      <c r="H706" s="144">
        <v>406466.1</v>
      </c>
      <c r="I706" s="17">
        <f t="shared" si="38"/>
        <v>1</v>
      </c>
      <c r="J706" s="114"/>
    </row>
    <row r="707" spans="1:10" s="51" customFormat="1" x14ac:dyDescent="0.2">
      <c r="A707" s="15"/>
      <c r="B707" s="15"/>
      <c r="C707" s="15"/>
      <c r="D707" s="15"/>
      <c r="E707" s="60" t="s">
        <v>320</v>
      </c>
      <c r="F707" s="93"/>
      <c r="G707" s="144">
        <v>959601.5</v>
      </c>
      <c r="H707" s="144">
        <v>959601.5</v>
      </c>
      <c r="I707" s="17">
        <f t="shared" si="38"/>
        <v>1</v>
      </c>
      <c r="J707" s="114"/>
    </row>
    <row r="708" spans="1:10" s="51" customFormat="1" ht="21.75" customHeight="1" x14ac:dyDescent="0.2">
      <c r="A708" s="12" t="s">
        <v>328</v>
      </c>
      <c r="B708" s="12" t="s">
        <v>323</v>
      </c>
      <c r="C708" s="12" t="s">
        <v>323</v>
      </c>
      <c r="D708" s="12" t="s">
        <v>323</v>
      </c>
      <c r="E708" s="19" t="s">
        <v>329</v>
      </c>
      <c r="F708" s="92">
        <f>SUM(F709)</f>
        <v>0</v>
      </c>
      <c r="G708" s="142">
        <f>SUM(G709)</f>
        <v>500388.1</v>
      </c>
      <c r="H708" s="142">
        <f>SUM(H709)</f>
        <v>500388.1</v>
      </c>
      <c r="I708" s="16">
        <f t="shared" si="38"/>
        <v>1</v>
      </c>
      <c r="J708" s="114"/>
    </row>
    <row r="709" spans="1:10" s="51" customFormat="1" x14ac:dyDescent="0.2">
      <c r="A709" s="12"/>
      <c r="B709" s="12"/>
      <c r="C709" s="12"/>
      <c r="D709" s="12"/>
      <c r="E709" s="60" t="s">
        <v>322</v>
      </c>
      <c r="F709" s="93"/>
      <c r="G709" s="144">
        <v>500388.1</v>
      </c>
      <c r="H709" s="144">
        <v>500388.1</v>
      </c>
      <c r="I709" s="17">
        <f t="shared" si="38"/>
        <v>1</v>
      </c>
      <c r="J709" s="114"/>
    </row>
    <row r="710" spans="1:10" s="110" customFormat="1" ht="45" customHeight="1" x14ac:dyDescent="0.2">
      <c r="A710" s="107"/>
      <c r="B710" s="107"/>
      <c r="C710" s="107"/>
      <c r="D710" s="107"/>
      <c r="E710" s="108" t="s">
        <v>427</v>
      </c>
      <c r="F710" s="146">
        <f t="shared" ref="F710:H711" si="41">SUM(F712)</f>
        <v>0</v>
      </c>
      <c r="G710" s="143">
        <f t="shared" si="41"/>
        <v>80516.84</v>
      </c>
      <c r="H710" s="143">
        <f t="shared" si="41"/>
        <v>80516.84</v>
      </c>
      <c r="I710" s="109">
        <f t="shared" si="38"/>
        <v>1</v>
      </c>
      <c r="J710" s="115"/>
    </row>
    <row r="711" spans="1:10" s="52" customFormat="1" ht="22.5" customHeight="1" x14ac:dyDescent="0.2">
      <c r="A711" s="12"/>
      <c r="B711" s="12"/>
      <c r="C711" s="12"/>
      <c r="D711" s="12"/>
      <c r="E711" s="61" t="s">
        <v>322</v>
      </c>
      <c r="F711" s="92">
        <f t="shared" si="41"/>
        <v>0</v>
      </c>
      <c r="G711" s="142">
        <f t="shared" si="41"/>
        <v>80516.84</v>
      </c>
      <c r="H711" s="142">
        <f t="shared" si="41"/>
        <v>80516.84</v>
      </c>
      <c r="I711" s="16">
        <f t="shared" si="38"/>
        <v>1</v>
      </c>
      <c r="J711" s="117"/>
    </row>
    <row r="712" spans="1:10" s="51" customFormat="1" x14ac:dyDescent="0.2">
      <c r="A712" s="12" t="s">
        <v>328</v>
      </c>
      <c r="B712" s="12" t="s">
        <v>323</v>
      </c>
      <c r="C712" s="12" t="s">
        <v>323</v>
      </c>
      <c r="D712" s="12" t="s">
        <v>323</v>
      </c>
      <c r="E712" s="19" t="s">
        <v>329</v>
      </c>
      <c r="F712" s="92">
        <f>SUM(F713)</f>
        <v>0</v>
      </c>
      <c r="G712" s="142">
        <f>SUM(G713)</f>
        <v>80516.84</v>
      </c>
      <c r="H712" s="142">
        <f>SUM(H713)</f>
        <v>80516.84</v>
      </c>
      <c r="I712" s="16">
        <f t="shared" si="38"/>
        <v>1</v>
      </c>
      <c r="J712" s="114"/>
    </row>
    <row r="713" spans="1:10" s="51" customFormat="1" ht="30" customHeight="1" x14ac:dyDescent="0.2">
      <c r="A713" s="12"/>
      <c r="B713" s="12"/>
      <c r="C713" s="12"/>
      <c r="D713" s="12"/>
      <c r="E713" s="60" t="s">
        <v>322</v>
      </c>
      <c r="F713" s="93"/>
      <c r="G713" s="144">
        <v>80516.84</v>
      </c>
      <c r="H713" s="144">
        <v>80516.84</v>
      </c>
      <c r="I713" s="17">
        <f t="shared" si="38"/>
        <v>1</v>
      </c>
      <c r="J713" s="114"/>
    </row>
    <row r="714" spans="1:10" s="110" customFormat="1" ht="45" customHeight="1" x14ac:dyDescent="0.2">
      <c r="A714" s="107"/>
      <c r="B714" s="107"/>
      <c r="C714" s="107"/>
      <c r="D714" s="107"/>
      <c r="E714" s="108" t="s">
        <v>309</v>
      </c>
      <c r="F714" s="146">
        <f t="shared" ref="F714:H715" si="42">SUM(F718,F721)</f>
        <v>0</v>
      </c>
      <c r="G714" s="143">
        <f t="shared" si="42"/>
        <v>18993</v>
      </c>
      <c r="H714" s="143">
        <f t="shared" si="42"/>
        <v>18698.66</v>
      </c>
      <c r="I714" s="109">
        <f t="shared" ref="I714:I777" si="43">IF(H714=0,"       ",H714/G714)</f>
        <v>0.98450271152529878</v>
      </c>
      <c r="J714" s="115"/>
    </row>
    <row r="715" spans="1:10" s="51" customFormat="1" x14ac:dyDescent="0.2">
      <c r="A715" s="15"/>
      <c r="B715" s="15"/>
      <c r="C715" s="15"/>
      <c r="D715" s="15"/>
      <c r="E715" s="61" t="s">
        <v>322</v>
      </c>
      <c r="F715" s="92">
        <f t="shared" si="42"/>
        <v>0</v>
      </c>
      <c r="G715" s="142">
        <f t="shared" si="42"/>
        <v>2592</v>
      </c>
      <c r="H715" s="142">
        <f t="shared" si="42"/>
        <v>2322.5</v>
      </c>
      <c r="I715" s="16">
        <f t="shared" si="43"/>
        <v>0.8960262345679012</v>
      </c>
      <c r="J715" s="114"/>
    </row>
    <row r="716" spans="1:10" s="51" customFormat="1" ht="28.5" x14ac:dyDescent="0.2">
      <c r="A716" s="15"/>
      <c r="B716" s="15"/>
      <c r="C716" s="15"/>
      <c r="D716" s="15"/>
      <c r="E716" s="61" t="s">
        <v>321</v>
      </c>
      <c r="F716" s="92">
        <f>SUM(F720)</f>
        <v>0</v>
      </c>
      <c r="G716" s="142">
        <f>SUM(G720)</f>
        <v>16401</v>
      </c>
      <c r="H716" s="142">
        <f>SUM(H720)</f>
        <v>16376.16</v>
      </c>
      <c r="I716" s="16">
        <f t="shared" si="43"/>
        <v>0.99848545820376811</v>
      </c>
      <c r="J716" s="114"/>
    </row>
    <row r="717" spans="1:10" s="51" customFormat="1" x14ac:dyDescent="0.2">
      <c r="A717" s="15"/>
      <c r="B717" s="15"/>
      <c r="C717" s="15"/>
      <c r="D717" s="15"/>
      <c r="E717" s="18" t="s">
        <v>354</v>
      </c>
      <c r="F717" s="92"/>
      <c r="G717" s="142"/>
      <c r="H717" s="142"/>
      <c r="I717" s="17" t="str">
        <f t="shared" si="43"/>
        <v xml:space="preserve">       </v>
      </c>
      <c r="J717" s="114"/>
    </row>
    <row r="718" spans="1:10" s="51" customFormat="1" ht="111.75" customHeight="1" x14ac:dyDescent="0.2">
      <c r="A718" s="12" t="s">
        <v>397</v>
      </c>
      <c r="B718" s="12" t="s">
        <v>345</v>
      </c>
      <c r="C718" s="12" t="s">
        <v>323</v>
      </c>
      <c r="D718" s="12" t="s">
        <v>349</v>
      </c>
      <c r="E718" s="19" t="s">
        <v>23</v>
      </c>
      <c r="F718" s="92">
        <f>SUM(F719:F720)</f>
        <v>0</v>
      </c>
      <c r="G718" s="142">
        <f>SUM(G719:G720)</f>
        <v>17393</v>
      </c>
      <c r="H718" s="142">
        <f>SUM(H719:H720)</f>
        <v>17368.16</v>
      </c>
      <c r="I718" s="16">
        <f t="shared" si="43"/>
        <v>0.9985718392456735</v>
      </c>
      <c r="J718" s="114"/>
    </row>
    <row r="719" spans="1:10" s="51" customFormat="1" ht="21" customHeight="1" x14ac:dyDescent="0.2">
      <c r="A719" s="12"/>
      <c r="B719" s="12"/>
      <c r="C719" s="12"/>
      <c r="D719" s="12"/>
      <c r="E719" s="60" t="s">
        <v>322</v>
      </c>
      <c r="F719" s="93"/>
      <c r="G719" s="144">
        <v>992</v>
      </c>
      <c r="H719" s="144">
        <v>992</v>
      </c>
      <c r="I719" s="17">
        <f t="shared" si="43"/>
        <v>1</v>
      </c>
      <c r="J719" s="114"/>
    </row>
    <row r="720" spans="1:10" s="51" customFormat="1" ht="22.5" customHeight="1" x14ac:dyDescent="0.2">
      <c r="A720" s="12"/>
      <c r="B720" s="12"/>
      <c r="C720" s="12"/>
      <c r="D720" s="12"/>
      <c r="E720" s="60" t="s">
        <v>321</v>
      </c>
      <c r="F720" s="93"/>
      <c r="G720" s="144">
        <v>16401</v>
      </c>
      <c r="H720" s="144">
        <v>16376.16</v>
      </c>
      <c r="I720" s="17">
        <f t="shared" si="43"/>
        <v>0.99848545820376811</v>
      </c>
      <c r="J720" s="114"/>
    </row>
    <row r="721" spans="1:10" s="51" customFormat="1" ht="21.75" customHeight="1" x14ac:dyDescent="0.2">
      <c r="A721" s="12" t="s">
        <v>328</v>
      </c>
      <c r="B721" s="12" t="s">
        <v>323</v>
      </c>
      <c r="C721" s="12" t="s">
        <v>323</v>
      </c>
      <c r="D721" s="12" t="s">
        <v>323</v>
      </c>
      <c r="E721" s="19" t="s">
        <v>329</v>
      </c>
      <c r="F721" s="92">
        <f>SUM(F722)</f>
        <v>0</v>
      </c>
      <c r="G721" s="142">
        <f>SUM(G722)</f>
        <v>1600</v>
      </c>
      <c r="H721" s="142">
        <f>SUM(H722)</f>
        <v>1330.5</v>
      </c>
      <c r="I721" s="16">
        <f t="shared" si="43"/>
        <v>0.83156249999999998</v>
      </c>
      <c r="J721" s="114"/>
    </row>
    <row r="722" spans="1:10" s="51" customFormat="1" ht="22.5" customHeight="1" x14ac:dyDescent="0.2">
      <c r="A722" s="12"/>
      <c r="B722" s="12"/>
      <c r="C722" s="12"/>
      <c r="D722" s="12"/>
      <c r="E722" s="60" t="s">
        <v>322</v>
      </c>
      <c r="F722" s="93"/>
      <c r="G722" s="144">
        <v>1600</v>
      </c>
      <c r="H722" s="144">
        <v>1330.5</v>
      </c>
      <c r="I722" s="17">
        <f t="shared" si="43"/>
        <v>0.83156249999999998</v>
      </c>
      <c r="J722" s="114"/>
    </row>
    <row r="723" spans="1:10" s="110" customFormat="1" ht="45" customHeight="1" x14ac:dyDescent="0.2">
      <c r="A723" s="107"/>
      <c r="B723" s="107"/>
      <c r="C723" s="107"/>
      <c r="D723" s="107"/>
      <c r="E723" s="108" t="s">
        <v>475</v>
      </c>
      <c r="F723" s="146">
        <f t="shared" ref="F723:H724" si="44">SUM(F726)</f>
        <v>0</v>
      </c>
      <c r="G723" s="143">
        <f t="shared" si="44"/>
        <v>2565</v>
      </c>
      <c r="H723" s="143">
        <f t="shared" si="44"/>
        <v>2479</v>
      </c>
      <c r="I723" s="109">
        <f t="shared" si="43"/>
        <v>0.96647173489278748</v>
      </c>
      <c r="J723" s="115"/>
    </row>
    <row r="724" spans="1:10" s="51" customFormat="1" ht="24" customHeight="1" x14ac:dyDescent="0.2">
      <c r="A724" s="12"/>
      <c r="B724" s="12"/>
      <c r="C724" s="12"/>
      <c r="D724" s="12"/>
      <c r="E724" s="61" t="s">
        <v>322</v>
      </c>
      <c r="F724" s="92">
        <f t="shared" si="44"/>
        <v>0</v>
      </c>
      <c r="G724" s="142">
        <f t="shared" si="44"/>
        <v>2565</v>
      </c>
      <c r="H724" s="142">
        <f t="shared" si="44"/>
        <v>2479</v>
      </c>
      <c r="I724" s="16">
        <f t="shared" si="43"/>
        <v>0.96647173489278748</v>
      </c>
      <c r="J724" s="114"/>
    </row>
    <row r="725" spans="1:10" s="51" customFormat="1" x14ac:dyDescent="0.2">
      <c r="A725" s="12"/>
      <c r="B725" s="12"/>
      <c r="C725" s="12"/>
      <c r="D725" s="12"/>
      <c r="E725" s="18" t="s">
        <v>354</v>
      </c>
      <c r="F725" s="92"/>
      <c r="G725" s="142"/>
      <c r="H725" s="142"/>
      <c r="I725" s="16" t="str">
        <f t="shared" si="43"/>
        <v xml:space="preserve">       </v>
      </c>
      <c r="J725" s="114"/>
    </row>
    <row r="726" spans="1:10" s="51" customFormat="1" ht="24" customHeight="1" x14ac:dyDescent="0.2">
      <c r="A726" s="12" t="s">
        <v>328</v>
      </c>
      <c r="B726" s="12" t="s">
        <v>323</v>
      </c>
      <c r="C726" s="12" t="s">
        <v>323</v>
      </c>
      <c r="D726" s="12" t="s">
        <v>323</v>
      </c>
      <c r="E726" s="19" t="s">
        <v>329</v>
      </c>
      <c r="F726" s="92">
        <f>SUM(F727)</f>
        <v>0</v>
      </c>
      <c r="G726" s="142">
        <f>SUM(G727:G727)</f>
        <v>2565</v>
      </c>
      <c r="H726" s="142">
        <f>SUM(H727:H727)</f>
        <v>2479</v>
      </c>
      <c r="I726" s="16">
        <f t="shared" si="43"/>
        <v>0.96647173489278748</v>
      </c>
      <c r="J726" s="114"/>
    </row>
    <row r="727" spans="1:10" s="51" customFormat="1" ht="22.5" customHeight="1" x14ac:dyDescent="0.2">
      <c r="A727" s="15"/>
      <c r="B727" s="15"/>
      <c r="C727" s="15"/>
      <c r="D727" s="15"/>
      <c r="E727" s="60" t="s">
        <v>322</v>
      </c>
      <c r="F727" s="93"/>
      <c r="G727" s="144">
        <v>2565</v>
      </c>
      <c r="H727" s="144">
        <v>2479</v>
      </c>
      <c r="I727" s="17">
        <f t="shared" si="43"/>
        <v>0.96647173489278748</v>
      </c>
      <c r="J727" s="114"/>
    </row>
    <row r="728" spans="1:10" s="110" customFormat="1" ht="36" customHeight="1" x14ac:dyDescent="0.2">
      <c r="A728" s="107"/>
      <c r="B728" s="107"/>
      <c r="C728" s="107"/>
      <c r="D728" s="107"/>
      <c r="E728" s="108" t="s">
        <v>470</v>
      </c>
      <c r="F728" s="146">
        <f t="shared" ref="F728:H729" si="45">SUM(F731)</f>
        <v>3788.2</v>
      </c>
      <c r="G728" s="143">
        <f t="shared" si="45"/>
        <v>3788.2</v>
      </c>
      <c r="H728" s="143">
        <f t="shared" si="45"/>
        <v>3788.2</v>
      </c>
      <c r="I728" s="109">
        <f t="shared" si="43"/>
        <v>1</v>
      </c>
      <c r="J728" s="115"/>
    </row>
    <row r="729" spans="1:10" s="51" customFormat="1" x14ac:dyDescent="0.2">
      <c r="A729" s="12"/>
      <c r="B729" s="12"/>
      <c r="C729" s="12"/>
      <c r="D729" s="12"/>
      <c r="E729" s="61" t="s">
        <v>322</v>
      </c>
      <c r="F729" s="92">
        <f t="shared" si="45"/>
        <v>3788.2</v>
      </c>
      <c r="G729" s="142">
        <f t="shared" si="45"/>
        <v>3788.2</v>
      </c>
      <c r="H729" s="142">
        <f t="shared" si="45"/>
        <v>3788.2</v>
      </c>
      <c r="I729" s="16">
        <f t="shared" si="43"/>
        <v>1</v>
      </c>
      <c r="J729" s="114"/>
    </row>
    <row r="730" spans="1:10" s="51" customFormat="1" x14ac:dyDescent="0.2">
      <c r="A730" s="12"/>
      <c r="B730" s="12"/>
      <c r="C730" s="12"/>
      <c r="D730" s="12"/>
      <c r="E730" s="18" t="s">
        <v>354</v>
      </c>
      <c r="F730" s="92"/>
      <c r="G730" s="142"/>
      <c r="H730" s="142"/>
      <c r="I730" s="17" t="str">
        <f t="shared" si="43"/>
        <v xml:space="preserve">       </v>
      </c>
      <c r="J730" s="114"/>
    </row>
    <row r="731" spans="1:10" s="51" customFormat="1" ht="28.5" x14ac:dyDescent="0.2">
      <c r="A731" s="59" t="s">
        <v>336</v>
      </c>
      <c r="B731" s="59" t="s">
        <v>336</v>
      </c>
      <c r="C731" s="59" t="s">
        <v>350</v>
      </c>
      <c r="D731" s="75" t="s">
        <v>336</v>
      </c>
      <c r="E731" s="39" t="s">
        <v>9</v>
      </c>
      <c r="F731" s="92">
        <f>SUM(F732)</f>
        <v>3788.2</v>
      </c>
      <c r="G731" s="142">
        <f>SUM(G732)</f>
        <v>3788.2</v>
      </c>
      <c r="H731" s="142">
        <f>SUM(H732)</f>
        <v>3788.2</v>
      </c>
      <c r="I731" s="16">
        <f t="shared" si="43"/>
        <v>1</v>
      </c>
      <c r="J731" s="114"/>
    </row>
    <row r="732" spans="1:10" s="51" customFormat="1" ht="22.5" customHeight="1" x14ac:dyDescent="0.2">
      <c r="A732" s="12"/>
      <c r="B732" s="12"/>
      <c r="C732" s="12"/>
      <c r="D732" s="12"/>
      <c r="E732" s="60" t="s">
        <v>322</v>
      </c>
      <c r="F732" s="93">
        <v>3788.2</v>
      </c>
      <c r="G732" s="144">
        <v>3788.2</v>
      </c>
      <c r="H732" s="144">
        <v>3788.2</v>
      </c>
      <c r="I732" s="17">
        <f t="shared" si="43"/>
        <v>1</v>
      </c>
      <c r="J732" s="114"/>
    </row>
    <row r="733" spans="1:10" s="110" customFormat="1" ht="52.5" customHeight="1" x14ac:dyDescent="0.2">
      <c r="A733" s="107"/>
      <c r="B733" s="107"/>
      <c r="C733" s="107"/>
      <c r="D733" s="107"/>
      <c r="E733" s="108" t="s">
        <v>405</v>
      </c>
      <c r="F733" s="146">
        <f t="shared" ref="F733:H734" si="46">SUM(F736,F738)</f>
        <v>0</v>
      </c>
      <c r="G733" s="143">
        <f t="shared" si="46"/>
        <v>122479.9</v>
      </c>
      <c r="H733" s="143">
        <f t="shared" si="46"/>
        <v>122435.70999999999</v>
      </c>
      <c r="I733" s="109">
        <f t="shared" si="43"/>
        <v>0.99963920610647128</v>
      </c>
      <c r="J733" s="115"/>
    </row>
    <row r="734" spans="1:10" s="51" customFormat="1" ht="20.25" customHeight="1" x14ac:dyDescent="0.2">
      <c r="A734" s="15"/>
      <c r="B734" s="15"/>
      <c r="C734" s="15"/>
      <c r="D734" s="15"/>
      <c r="E734" s="61" t="s">
        <v>322</v>
      </c>
      <c r="F734" s="92">
        <f t="shared" si="46"/>
        <v>0</v>
      </c>
      <c r="G734" s="142">
        <f t="shared" si="46"/>
        <v>122479.9</v>
      </c>
      <c r="H734" s="142">
        <f t="shared" si="46"/>
        <v>122435.70999999999</v>
      </c>
      <c r="I734" s="16">
        <f t="shared" si="43"/>
        <v>0.99963920610647128</v>
      </c>
      <c r="J734" s="114"/>
    </row>
    <row r="735" spans="1:10" s="51" customFormat="1" x14ac:dyDescent="0.2">
      <c r="A735" s="12"/>
      <c r="B735" s="12"/>
      <c r="C735" s="12"/>
      <c r="D735" s="12"/>
      <c r="E735" s="18" t="s">
        <v>354</v>
      </c>
      <c r="F735" s="92"/>
      <c r="G735" s="142"/>
      <c r="H735" s="142"/>
      <c r="I735" s="17" t="str">
        <f t="shared" si="43"/>
        <v xml:space="preserve">       </v>
      </c>
      <c r="J735" s="114"/>
    </row>
    <row r="736" spans="1:10" s="51" customFormat="1" ht="21" customHeight="1" x14ac:dyDescent="0.2">
      <c r="A736" s="12" t="s">
        <v>336</v>
      </c>
      <c r="B736" s="12" t="s">
        <v>323</v>
      </c>
      <c r="C736" s="12" t="s">
        <v>350</v>
      </c>
      <c r="D736" s="12" t="s">
        <v>350</v>
      </c>
      <c r="E736" s="20" t="s">
        <v>406</v>
      </c>
      <c r="F736" s="92">
        <f>SUM(F737)</f>
        <v>0</v>
      </c>
      <c r="G736" s="142">
        <f>SUM(G737)</f>
        <v>3623.5</v>
      </c>
      <c r="H736" s="142">
        <f>SUM(H737)</f>
        <v>3579.37</v>
      </c>
      <c r="I736" s="16">
        <f t="shared" si="43"/>
        <v>0.98782116737960535</v>
      </c>
      <c r="J736" s="114"/>
    </row>
    <row r="737" spans="1:10" s="51" customFormat="1" ht="21.75" customHeight="1" x14ac:dyDescent="0.2">
      <c r="A737" s="15"/>
      <c r="B737" s="15"/>
      <c r="C737" s="15"/>
      <c r="D737" s="15"/>
      <c r="E737" s="60" t="s">
        <v>322</v>
      </c>
      <c r="F737" s="93"/>
      <c r="G737" s="144">
        <v>3623.5</v>
      </c>
      <c r="H737" s="144">
        <v>3579.37</v>
      </c>
      <c r="I737" s="17">
        <f t="shared" si="43"/>
        <v>0.98782116737960535</v>
      </c>
      <c r="J737" s="114"/>
    </row>
    <row r="738" spans="1:10" s="51" customFormat="1" ht="20.25" customHeight="1" x14ac:dyDescent="0.2">
      <c r="A738" s="12" t="s">
        <v>328</v>
      </c>
      <c r="B738" s="12" t="s">
        <v>323</v>
      </c>
      <c r="C738" s="12" t="s">
        <v>323</v>
      </c>
      <c r="D738" s="12" t="s">
        <v>323</v>
      </c>
      <c r="E738" s="19" t="s">
        <v>329</v>
      </c>
      <c r="F738" s="92">
        <f>SUM(F739)</f>
        <v>0</v>
      </c>
      <c r="G738" s="142">
        <f>SUM(G739)</f>
        <v>118856.4</v>
      </c>
      <c r="H738" s="142">
        <f>SUM(H739)</f>
        <v>118856.34</v>
      </c>
      <c r="I738" s="16">
        <f t="shared" si="43"/>
        <v>0.99999949518915265</v>
      </c>
      <c r="J738" s="114"/>
    </row>
    <row r="739" spans="1:10" s="51" customFormat="1" ht="22.5" customHeight="1" x14ac:dyDescent="0.2">
      <c r="A739" s="12"/>
      <c r="B739" s="12"/>
      <c r="C739" s="12"/>
      <c r="D739" s="12"/>
      <c r="E739" s="60" t="s">
        <v>322</v>
      </c>
      <c r="F739" s="93"/>
      <c r="G739" s="144">
        <v>118856.4</v>
      </c>
      <c r="H739" s="144">
        <v>118856.34</v>
      </c>
      <c r="I739" s="17">
        <f t="shared" si="43"/>
        <v>0.99999949518915265</v>
      </c>
      <c r="J739" s="114"/>
    </row>
    <row r="740" spans="1:10" s="110" customFormat="1" ht="54.75" customHeight="1" x14ac:dyDescent="0.2">
      <c r="A740" s="107"/>
      <c r="B740" s="107"/>
      <c r="C740" s="107"/>
      <c r="D740" s="107"/>
      <c r="E740" s="108" t="s">
        <v>429</v>
      </c>
      <c r="F740" s="146">
        <f t="shared" ref="F740:H742" si="47">SUM(F744)</f>
        <v>0</v>
      </c>
      <c r="G740" s="143">
        <f t="shared" si="47"/>
        <v>13220</v>
      </c>
      <c r="H740" s="143">
        <f t="shared" si="47"/>
        <v>5836.2</v>
      </c>
      <c r="I740" s="109">
        <f t="shared" si="43"/>
        <v>0.44146747352496218</v>
      </c>
      <c r="J740" s="115"/>
    </row>
    <row r="741" spans="1:10" s="51" customFormat="1" ht="21" customHeight="1" x14ac:dyDescent="0.2">
      <c r="A741" s="15"/>
      <c r="B741" s="15"/>
      <c r="C741" s="15"/>
      <c r="D741" s="15"/>
      <c r="E741" s="61" t="s">
        <v>322</v>
      </c>
      <c r="F741" s="92">
        <f t="shared" si="47"/>
        <v>0</v>
      </c>
      <c r="G741" s="142">
        <f t="shared" si="47"/>
        <v>12260</v>
      </c>
      <c r="H741" s="142">
        <f t="shared" si="47"/>
        <v>4886.2</v>
      </c>
      <c r="I741" s="16">
        <f t="shared" si="43"/>
        <v>0.39854812398042411</v>
      </c>
      <c r="J741" s="114"/>
    </row>
    <row r="742" spans="1:10" s="51" customFormat="1" ht="28.5" x14ac:dyDescent="0.2">
      <c r="A742" s="15"/>
      <c r="B742" s="15"/>
      <c r="C742" s="15"/>
      <c r="D742" s="15"/>
      <c r="E742" s="61" t="s">
        <v>348</v>
      </c>
      <c r="F742" s="92">
        <f t="shared" si="47"/>
        <v>0</v>
      </c>
      <c r="G742" s="142">
        <f t="shared" si="47"/>
        <v>960</v>
      </c>
      <c r="H742" s="142">
        <f t="shared" si="47"/>
        <v>950</v>
      </c>
      <c r="I742" s="16">
        <f t="shared" si="43"/>
        <v>0.98958333333333337</v>
      </c>
      <c r="J742" s="114"/>
    </row>
    <row r="743" spans="1:10" s="51" customFormat="1" x14ac:dyDescent="0.2">
      <c r="A743" s="12"/>
      <c r="B743" s="12"/>
      <c r="C743" s="12"/>
      <c r="D743" s="12"/>
      <c r="E743" s="18" t="s">
        <v>354</v>
      </c>
      <c r="F743" s="145"/>
      <c r="G743" s="142"/>
      <c r="H743" s="142"/>
      <c r="I743" s="16" t="str">
        <f t="shared" si="43"/>
        <v xml:space="preserve">       </v>
      </c>
      <c r="J743" s="114"/>
    </row>
    <row r="744" spans="1:10" s="51" customFormat="1" ht="78" customHeight="1" x14ac:dyDescent="0.2">
      <c r="A744" s="12" t="s">
        <v>349</v>
      </c>
      <c r="B744" s="12" t="s">
        <v>350</v>
      </c>
      <c r="C744" s="12" t="s">
        <v>323</v>
      </c>
      <c r="D744" s="12" t="s">
        <v>24</v>
      </c>
      <c r="E744" s="19" t="s">
        <v>501</v>
      </c>
      <c r="F744" s="168">
        <f>SUM(F745:F746)</f>
        <v>0</v>
      </c>
      <c r="G744" s="168">
        <f>SUM(G745:G746)</f>
        <v>13220</v>
      </c>
      <c r="H744" s="168">
        <f>SUM(H745:H746)</f>
        <v>5836.2</v>
      </c>
      <c r="I744" s="16">
        <f t="shared" si="43"/>
        <v>0.44146747352496218</v>
      </c>
      <c r="J744" s="114"/>
    </row>
    <row r="745" spans="1:10" s="51" customFormat="1" ht="24.75" customHeight="1" x14ac:dyDescent="0.2">
      <c r="A745" s="12"/>
      <c r="B745" s="12"/>
      <c r="C745" s="12"/>
      <c r="D745" s="12"/>
      <c r="E745" s="60" t="s">
        <v>322</v>
      </c>
      <c r="F745" s="93"/>
      <c r="G745" s="144">
        <v>12260</v>
      </c>
      <c r="H745" s="144">
        <v>4886.2</v>
      </c>
      <c r="I745" s="17">
        <f t="shared" si="43"/>
        <v>0.39854812398042411</v>
      </c>
      <c r="J745" s="114"/>
    </row>
    <row r="746" spans="1:10" s="51" customFormat="1" ht="27" x14ac:dyDescent="0.2">
      <c r="A746" s="12"/>
      <c r="B746" s="12"/>
      <c r="C746" s="12"/>
      <c r="D746" s="12"/>
      <c r="E746" s="60" t="s">
        <v>348</v>
      </c>
      <c r="F746" s="93"/>
      <c r="G746" s="144">
        <v>960</v>
      </c>
      <c r="H746" s="144">
        <v>950</v>
      </c>
      <c r="I746" s="17">
        <f t="shared" si="43"/>
        <v>0.98958333333333337</v>
      </c>
      <c r="J746" s="114"/>
    </row>
    <row r="747" spans="1:10" s="110" customFormat="1" ht="45" customHeight="1" x14ac:dyDescent="0.2">
      <c r="A747" s="107"/>
      <c r="B747" s="107"/>
      <c r="C747" s="107"/>
      <c r="D747" s="107"/>
      <c r="E747" s="108" t="s">
        <v>476</v>
      </c>
      <c r="F747" s="146">
        <f t="shared" ref="F747:H748" si="48">SUM(F750)</f>
        <v>0</v>
      </c>
      <c r="G747" s="143">
        <f t="shared" si="48"/>
        <v>8336</v>
      </c>
      <c r="H747" s="143">
        <f t="shared" si="48"/>
        <v>8336</v>
      </c>
      <c r="I747" s="109">
        <f t="shared" si="43"/>
        <v>1</v>
      </c>
      <c r="J747" s="115"/>
    </row>
    <row r="748" spans="1:10" s="51" customFormat="1" ht="22.5" customHeight="1" x14ac:dyDescent="0.2">
      <c r="A748" s="12"/>
      <c r="B748" s="12"/>
      <c r="C748" s="12"/>
      <c r="D748" s="12"/>
      <c r="E748" s="61" t="s">
        <v>322</v>
      </c>
      <c r="F748" s="92">
        <f t="shared" si="48"/>
        <v>0</v>
      </c>
      <c r="G748" s="142">
        <f t="shared" si="48"/>
        <v>8336</v>
      </c>
      <c r="H748" s="142">
        <f t="shared" si="48"/>
        <v>8336</v>
      </c>
      <c r="I748" s="16">
        <f t="shared" si="43"/>
        <v>1</v>
      </c>
      <c r="J748" s="114"/>
    </row>
    <row r="749" spans="1:10" s="51" customFormat="1" x14ac:dyDescent="0.2">
      <c r="A749" s="12"/>
      <c r="B749" s="12"/>
      <c r="C749" s="12"/>
      <c r="D749" s="12"/>
      <c r="E749" s="18" t="s">
        <v>354</v>
      </c>
      <c r="F749" s="92"/>
      <c r="G749" s="142"/>
      <c r="H749" s="142"/>
      <c r="I749" s="16" t="str">
        <f t="shared" si="43"/>
        <v xml:space="preserve">       </v>
      </c>
      <c r="J749" s="114"/>
    </row>
    <row r="750" spans="1:10" s="51" customFormat="1" x14ac:dyDescent="0.2">
      <c r="A750" s="12" t="s">
        <v>328</v>
      </c>
      <c r="B750" s="12" t="s">
        <v>323</v>
      </c>
      <c r="C750" s="12" t="s">
        <v>323</v>
      </c>
      <c r="D750" s="12" t="s">
        <v>323</v>
      </c>
      <c r="E750" s="19" t="s">
        <v>329</v>
      </c>
      <c r="F750" s="92">
        <f>SUM(F751)</f>
        <v>0</v>
      </c>
      <c r="G750" s="142">
        <f>SUM(G751:G751)</f>
        <v>8336</v>
      </c>
      <c r="H750" s="142">
        <f>SUM(H751:H751)</f>
        <v>8336</v>
      </c>
      <c r="I750" s="16">
        <f t="shared" si="43"/>
        <v>1</v>
      </c>
      <c r="J750" s="114"/>
    </row>
    <row r="751" spans="1:10" s="51" customFormat="1" ht="21" customHeight="1" x14ac:dyDescent="0.2">
      <c r="A751" s="15"/>
      <c r="B751" s="15"/>
      <c r="C751" s="15"/>
      <c r="D751" s="15"/>
      <c r="E751" s="60" t="s">
        <v>322</v>
      </c>
      <c r="F751" s="93"/>
      <c r="G751" s="144">
        <v>8336</v>
      </c>
      <c r="H751" s="144">
        <v>8336</v>
      </c>
      <c r="I751" s="17">
        <f t="shared" si="43"/>
        <v>1</v>
      </c>
      <c r="J751" s="114"/>
    </row>
    <row r="752" spans="1:10" s="110" customFormat="1" x14ac:dyDescent="0.2">
      <c r="A752" s="107"/>
      <c r="B752" s="107"/>
      <c r="C752" s="107"/>
      <c r="D752" s="107"/>
      <c r="E752" s="108" t="s">
        <v>25</v>
      </c>
      <c r="F752" s="146">
        <f t="shared" ref="F752:H754" si="49">SUM(F756)</f>
        <v>0</v>
      </c>
      <c r="G752" s="143">
        <f t="shared" si="49"/>
        <v>1046243</v>
      </c>
      <c r="H752" s="143">
        <f t="shared" si="49"/>
        <v>1040550.31</v>
      </c>
      <c r="I752" s="109">
        <f t="shared" si="43"/>
        <v>0.99455892178012184</v>
      </c>
      <c r="J752" s="115"/>
    </row>
    <row r="753" spans="1:10" s="51" customFormat="1" ht="24" customHeight="1" x14ac:dyDescent="0.2">
      <c r="A753" s="12"/>
      <c r="B753" s="12"/>
      <c r="C753" s="12"/>
      <c r="D753" s="12"/>
      <c r="E753" s="61" t="s">
        <v>322</v>
      </c>
      <c r="F753" s="92">
        <f t="shared" si="49"/>
        <v>0</v>
      </c>
      <c r="G753" s="142">
        <f t="shared" si="49"/>
        <v>166243</v>
      </c>
      <c r="H753" s="142">
        <f t="shared" si="49"/>
        <v>160550.31</v>
      </c>
      <c r="I753" s="16">
        <f t="shared" si="43"/>
        <v>0.96575681382073231</v>
      </c>
      <c r="J753" s="114"/>
    </row>
    <row r="754" spans="1:10" s="51" customFormat="1" ht="28.5" x14ac:dyDescent="0.2">
      <c r="A754" s="12"/>
      <c r="B754" s="12"/>
      <c r="C754" s="12"/>
      <c r="D754" s="12"/>
      <c r="E754" s="61" t="s">
        <v>321</v>
      </c>
      <c r="F754" s="92">
        <f t="shared" si="49"/>
        <v>0</v>
      </c>
      <c r="G754" s="142">
        <f t="shared" si="49"/>
        <v>880000</v>
      </c>
      <c r="H754" s="142">
        <f t="shared" si="49"/>
        <v>880000</v>
      </c>
      <c r="I754" s="16">
        <f t="shared" si="43"/>
        <v>1</v>
      </c>
      <c r="J754" s="114"/>
    </row>
    <row r="755" spans="1:10" s="51" customFormat="1" x14ac:dyDescent="0.2">
      <c r="A755" s="12"/>
      <c r="B755" s="12"/>
      <c r="C755" s="12"/>
      <c r="D755" s="12"/>
      <c r="E755" s="18" t="s">
        <v>354</v>
      </c>
      <c r="F755" s="92"/>
      <c r="G755" s="142"/>
      <c r="H755" s="142"/>
      <c r="I755" s="16" t="str">
        <f t="shared" si="43"/>
        <v xml:space="preserve">       </v>
      </c>
      <c r="J755" s="114"/>
    </row>
    <row r="756" spans="1:10" s="51" customFormat="1" ht="21.75" customHeight="1" x14ac:dyDescent="0.2">
      <c r="A756" s="12" t="s">
        <v>328</v>
      </c>
      <c r="B756" s="12" t="s">
        <v>323</v>
      </c>
      <c r="C756" s="12" t="s">
        <v>323</v>
      </c>
      <c r="D756" s="12" t="s">
        <v>323</v>
      </c>
      <c r="E756" s="19" t="s">
        <v>329</v>
      </c>
      <c r="F756" s="92">
        <f>SUM(F757:F758)</f>
        <v>0</v>
      </c>
      <c r="G756" s="142">
        <f>SUM(G757:G758)</f>
        <v>1046243</v>
      </c>
      <c r="H756" s="142">
        <f>SUM(H757:H758)</f>
        <v>1040550.31</v>
      </c>
      <c r="I756" s="16">
        <f t="shared" si="43"/>
        <v>0.99455892178012184</v>
      </c>
      <c r="J756" s="114"/>
    </row>
    <row r="757" spans="1:10" s="51" customFormat="1" ht="21" customHeight="1" x14ac:dyDescent="0.2">
      <c r="A757" s="15"/>
      <c r="B757" s="15"/>
      <c r="C757" s="15"/>
      <c r="D757" s="15"/>
      <c r="E757" s="60" t="s">
        <v>322</v>
      </c>
      <c r="F757" s="93"/>
      <c r="G757" s="144">
        <v>166243</v>
      </c>
      <c r="H757" s="144">
        <v>160550.31</v>
      </c>
      <c r="I757" s="17">
        <f t="shared" si="43"/>
        <v>0.96575681382073231</v>
      </c>
      <c r="J757" s="114"/>
    </row>
    <row r="758" spans="1:10" s="51" customFormat="1" ht="24" customHeight="1" x14ac:dyDescent="0.2">
      <c r="A758" s="15"/>
      <c r="B758" s="15"/>
      <c r="C758" s="15"/>
      <c r="D758" s="15"/>
      <c r="E758" s="60" t="s">
        <v>321</v>
      </c>
      <c r="F758" s="93"/>
      <c r="G758" s="144">
        <v>880000</v>
      </c>
      <c r="H758" s="144">
        <v>880000</v>
      </c>
      <c r="I758" s="17">
        <f t="shared" si="43"/>
        <v>1</v>
      </c>
      <c r="J758" s="114"/>
    </row>
    <row r="759" spans="1:10" s="110" customFormat="1" ht="27" customHeight="1" x14ac:dyDescent="0.2">
      <c r="A759" s="107"/>
      <c r="B759" s="107"/>
      <c r="C759" s="107"/>
      <c r="D759" s="107"/>
      <c r="E759" s="108" t="s">
        <v>409</v>
      </c>
      <c r="F759" s="146">
        <f t="shared" ref="F759:H760" si="50">SUM(F764,F777,F791)</f>
        <v>39851.4</v>
      </c>
      <c r="G759" s="146">
        <f t="shared" si="50"/>
        <v>416021.30000000005</v>
      </c>
      <c r="H759" s="146">
        <f t="shared" si="50"/>
        <v>395159.14</v>
      </c>
      <c r="I759" s="109">
        <f t="shared" si="43"/>
        <v>0.94985314453851277</v>
      </c>
      <c r="J759" s="115"/>
    </row>
    <row r="760" spans="1:10" s="51" customFormat="1" ht="28.5" x14ac:dyDescent="0.2">
      <c r="A760" s="15"/>
      <c r="B760" s="15"/>
      <c r="C760" s="15"/>
      <c r="D760" s="15"/>
      <c r="E760" s="61" t="s">
        <v>321</v>
      </c>
      <c r="F760" s="92">
        <f t="shared" si="50"/>
        <v>39851.4</v>
      </c>
      <c r="G760" s="92">
        <f t="shared" si="50"/>
        <v>367660.3</v>
      </c>
      <c r="H760" s="92">
        <f t="shared" si="50"/>
        <v>346802.14</v>
      </c>
      <c r="I760" s="16">
        <f t="shared" si="43"/>
        <v>0.94326784806518416</v>
      </c>
      <c r="J760" s="114"/>
    </row>
    <row r="761" spans="1:10" s="51" customFormat="1" ht="21" customHeight="1" x14ac:dyDescent="0.2">
      <c r="A761" s="15"/>
      <c r="B761" s="15"/>
      <c r="C761" s="15"/>
      <c r="D761" s="15"/>
      <c r="E761" s="61" t="s">
        <v>320</v>
      </c>
      <c r="F761" s="92">
        <f>SUM(F793)</f>
        <v>0</v>
      </c>
      <c r="G761" s="92">
        <f>SUM(G793)</f>
        <v>19500</v>
      </c>
      <c r="H761" s="92">
        <f>SUM(H793)</f>
        <v>19500</v>
      </c>
      <c r="I761" s="16">
        <f t="shared" si="43"/>
        <v>1</v>
      </c>
      <c r="J761" s="114"/>
    </row>
    <row r="762" spans="1:10" s="51" customFormat="1" ht="28.5" x14ac:dyDescent="0.2">
      <c r="A762" s="15"/>
      <c r="B762" s="15"/>
      <c r="C762" s="15"/>
      <c r="D762" s="15"/>
      <c r="E762" s="61" t="s">
        <v>348</v>
      </c>
      <c r="F762" s="92">
        <f>SUM(F771,F785,F794)</f>
        <v>0</v>
      </c>
      <c r="G762" s="92">
        <f>SUM(G771,G785,G794)</f>
        <v>28861</v>
      </c>
      <c r="H762" s="92">
        <f>SUM(H771,H785,H794)</f>
        <v>28857</v>
      </c>
      <c r="I762" s="16">
        <f t="shared" si="43"/>
        <v>0.99986140466373308</v>
      </c>
      <c r="J762" s="114"/>
    </row>
    <row r="763" spans="1:10" s="51" customFormat="1" x14ac:dyDescent="0.2">
      <c r="A763" s="12"/>
      <c r="B763" s="12"/>
      <c r="C763" s="12"/>
      <c r="D763" s="12"/>
      <c r="E763" s="18" t="s">
        <v>354</v>
      </c>
      <c r="F763" s="169"/>
      <c r="G763" s="169"/>
      <c r="H763" s="169"/>
      <c r="I763" s="17" t="str">
        <f t="shared" si="43"/>
        <v xml:space="preserve">       </v>
      </c>
      <c r="J763" s="114"/>
    </row>
    <row r="764" spans="1:10" s="51" customFormat="1" ht="28.5" x14ac:dyDescent="0.2">
      <c r="A764" s="12" t="s">
        <v>349</v>
      </c>
      <c r="B764" s="12" t="s">
        <v>340</v>
      </c>
      <c r="C764" s="12" t="s">
        <v>323</v>
      </c>
      <c r="D764" s="12" t="s">
        <v>323</v>
      </c>
      <c r="E764" s="20" t="s">
        <v>485</v>
      </c>
      <c r="F764" s="92">
        <f>F765+F771</f>
        <v>0</v>
      </c>
      <c r="G764" s="92">
        <f>G765+G771</f>
        <v>114868.70000000001</v>
      </c>
      <c r="H764" s="92">
        <f>H765+H771</f>
        <v>114868.31</v>
      </c>
      <c r="I764" s="16">
        <f t="shared" si="43"/>
        <v>0.99999660481924135</v>
      </c>
      <c r="J764" s="114"/>
    </row>
    <row r="765" spans="1:10" s="51" customFormat="1" ht="28.5" x14ac:dyDescent="0.2">
      <c r="A765" s="12"/>
      <c r="B765" s="12"/>
      <c r="C765" s="12"/>
      <c r="D765" s="12"/>
      <c r="E765" s="61" t="s">
        <v>124</v>
      </c>
      <c r="F765" s="92">
        <f>SUM(F766:F770)</f>
        <v>0</v>
      </c>
      <c r="G765" s="142">
        <f>SUM(G766:G770)</f>
        <v>109577.70000000001</v>
      </c>
      <c r="H765" s="142">
        <f>SUM(H766:H770)</f>
        <v>109577.31</v>
      </c>
      <c r="I765" s="16">
        <f t="shared" si="43"/>
        <v>0.99999644088167561</v>
      </c>
      <c r="J765" s="114"/>
    </row>
    <row r="766" spans="1:10" s="51" customFormat="1" ht="36" customHeight="1" x14ac:dyDescent="0.2">
      <c r="A766" s="12"/>
      <c r="B766" s="12"/>
      <c r="C766" s="12"/>
      <c r="D766" s="12"/>
      <c r="E766" s="123" t="s">
        <v>180</v>
      </c>
      <c r="F766" s="169"/>
      <c r="G766" s="144">
        <v>28094</v>
      </c>
      <c r="H766" s="144">
        <v>28093.96</v>
      </c>
      <c r="I766" s="17">
        <f t="shared" si="43"/>
        <v>0.99999857620844301</v>
      </c>
      <c r="J766" s="114"/>
    </row>
    <row r="767" spans="1:10" s="51" customFormat="1" ht="36.75" customHeight="1" x14ac:dyDescent="0.2">
      <c r="A767" s="12"/>
      <c r="B767" s="12"/>
      <c r="C767" s="12"/>
      <c r="D767" s="12"/>
      <c r="E767" s="123" t="s">
        <v>181</v>
      </c>
      <c r="F767" s="169"/>
      <c r="G767" s="144">
        <v>6698.5</v>
      </c>
      <c r="H767" s="144">
        <v>6698.29</v>
      </c>
      <c r="I767" s="17">
        <f t="shared" si="43"/>
        <v>0.9999686496976935</v>
      </c>
      <c r="J767" s="114"/>
    </row>
    <row r="768" spans="1:10" s="51" customFormat="1" ht="34.5" customHeight="1" x14ac:dyDescent="0.2">
      <c r="A768" s="12"/>
      <c r="B768" s="12"/>
      <c r="C768" s="12"/>
      <c r="D768" s="12"/>
      <c r="E768" s="123" t="s">
        <v>182</v>
      </c>
      <c r="F768" s="169"/>
      <c r="G768" s="144">
        <v>29110.799999999999</v>
      </c>
      <c r="H768" s="144">
        <v>29110.67</v>
      </c>
      <c r="I768" s="17">
        <f t="shared" si="43"/>
        <v>0.99999553430342003</v>
      </c>
      <c r="J768" s="114"/>
    </row>
    <row r="769" spans="1:10" s="51" customFormat="1" ht="36" customHeight="1" x14ac:dyDescent="0.2">
      <c r="A769" s="12"/>
      <c r="B769" s="12"/>
      <c r="C769" s="12"/>
      <c r="D769" s="12"/>
      <c r="E769" s="123" t="s">
        <v>183</v>
      </c>
      <c r="F769" s="169"/>
      <c r="G769" s="144">
        <v>16452.5</v>
      </c>
      <c r="H769" s="144">
        <v>16452.490000000002</v>
      </c>
      <c r="I769" s="17">
        <f t="shared" si="43"/>
        <v>0.99999939218963696</v>
      </c>
      <c r="J769" s="114"/>
    </row>
    <row r="770" spans="1:10" s="51" customFormat="1" ht="27" x14ac:dyDescent="0.2">
      <c r="A770" s="12"/>
      <c r="B770" s="12"/>
      <c r="C770" s="12"/>
      <c r="D770" s="12"/>
      <c r="E770" s="124" t="s">
        <v>184</v>
      </c>
      <c r="F770" s="169"/>
      <c r="G770" s="144">
        <v>29221.9</v>
      </c>
      <c r="H770" s="144">
        <v>29221.9</v>
      </c>
      <c r="I770" s="17">
        <f t="shared" si="43"/>
        <v>1</v>
      </c>
      <c r="J770" s="114"/>
    </row>
    <row r="771" spans="1:10" s="51" customFormat="1" ht="38.25" customHeight="1" x14ac:dyDescent="0.2">
      <c r="A771" s="12"/>
      <c r="B771" s="12"/>
      <c r="C771" s="12"/>
      <c r="D771" s="12"/>
      <c r="E771" s="61" t="s">
        <v>348</v>
      </c>
      <c r="F771" s="169">
        <f>SUM(F772:F776)</f>
        <v>0</v>
      </c>
      <c r="G771" s="142">
        <f>SUM(G772:G776)</f>
        <v>5291</v>
      </c>
      <c r="H771" s="142">
        <f>SUM(H772:H776)</f>
        <v>5291</v>
      </c>
      <c r="I771" s="16">
        <f t="shared" si="43"/>
        <v>1</v>
      </c>
      <c r="J771" s="114"/>
    </row>
    <row r="772" spans="1:10" s="51" customFormat="1" ht="27" x14ac:dyDescent="0.2">
      <c r="A772" s="12"/>
      <c r="B772" s="12"/>
      <c r="C772" s="12"/>
      <c r="D772" s="12"/>
      <c r="E772" s="123" t="s">
        <v>180</v>
      </c>
      <c r="F772" s="169"/>
      <c r="G772" s="144">
        <v>1350</v>
      </c>
      <c r="H772" s="144">
        <v>1350</v>
      </c>
      <c r="I772" s="17">
        <f t="shared" si="43"/>
        <v>1</v>
      </c>
      <c r="J772" s="114"/>
    </row>
    <row r="773" spans="1:10" s="51" customFormat="1" ht="33.75" customHeight="1" x14ac:dyDescent="0.2">
      <c r="A773" s="12"/>
      <c r="B773" s="12"/>
      <c r="C773" s="12"/>
      <c r="D773" s="12"/>
      <c r="E773" s="123" t="s">
        <v>181</v>
      </c>
      <c r="F773" s="169"/>
      <c r="G773" s="144">
        <v>476</v>
      </c>
      <c r="H773" s="144">
        <v>476</v>
      </c>
      <c r="I773" s="17">
        <f t="shared" si="43"/>
        <v>1</v>
      </c>
      <c r="J773" s="114"/>
    </row>
    <row r="774" spans="1:10" s="51" customFormat="1" ht="36.75" customHeight="1" x14ac:dyDescent="0.2">
      <c r="A774" s="12"/>
      <c r="B774" s="12"/>
      <c r="C774" s="12"/>
      <c r="D774" s="12"/>
      <c r="E774" s="123" t="s">
        <v>182</v>
      </c>
      <c r="F774" s="169"/>
      <c r="G774" s="144">
        <v>1350</v>
      </c>
      <c r="H774" s="144">
        <v>1350</v>
      </c>
      <c r="I774" s="17">
        <f t="shared" si="43"/>
        <v>1</v>
      </c>
      <c r="J774" s="114"/>
    </row>
    <row r="775" spans="1:10" s="51" customFormat="1" ht="27" x14ac:dyDescent="0.2">
      <c r="A775" s="12"/>
      <c r="B775" s="12"/>
      <c r="C775" s="12"/>
      <c r="D775" s="12"/>
      <c r="E775" s="123" t="s">
        <v>183</v>
      </c>
      <c r="F775" s="169"/>
      <c r="G775" s="144">
        <v>765</v>
      </c>
      <c r="H775" s="144">
        <v>765</v>
      </c>
      <c r="I775" s="17">
        <f t="shared" si="43"/>
        <v>1</v>
      </c>
      <c r="J775" s="114"/>
    </row>
    <row r="776" spans="1:10" s="51" customFormat="1" ht="39.75" customHeight="1" x14ac:dyDescent="0.2">
      <c r="A776" s="12"/>
      <c r="B776" s="12"/>
      <c r="C776" s="12"/>
      <c r="D776" s="12"/>
      <c r="E776" s="124" t="s">
        <v>184</v>
      </c>
      <c r="F776" s="169"/>
      <c r="G776" s="144">
        <v>1350</v>
      </c>
      <c r="H776" s="144">
        <v>1350</v>
      </c>
      <c r="I776" s="17">
        <f t="shared" si="43"/>
        <v>1</v>
      </c>
      <c r="J776" s="114"/>
    </row>
    <row r="777" spans="1:10" s="52" customFormat="1" ht="28.5" customHeight="1" x14ac:dyDescent="0.2">
      <c r="A777" s="12" t="s">
        <v>345</v>
      </c>
      <c r="B777" s="12" t="s">
        <v>324</v>
      </c>
      <c r="C777" s="12" t="s">
        <v>323</v>
      </c>
      <c r="D777" s="12" t="s">
        <v>350</v>
      </c>
      <c r="E777" s="20" t="s">
        <v>410</v>
      </c>
      <c r="F777" s="92">
        <f>SUM(F778,F785)</f>
        <v>39851.4</v>
      </c>
      <c r="G777" s="92">
        <f>SUM(G778,G785)</f>
        <v>219820</v>
      </c>
      <c r="H777" s="92">
        <f>SUM(H778,H785)</f>
        <v>204547.55</v>
      </c>
      <c r="I777" s="16">
        <f t="shared" si="43"/>
        <v>0.93052292785005908</v>
      </c>
      <c r="J777" s="117"/>
    </row>
    <row r="778" spans="1:10" s="51" customFormat="1" ht="36" customHeight="1" x14ac:dyDescent="0.2">
      <c r="A778" s="15"/>
      <c r="B778" s="15"/>
      <c r="C778" s="15"/>
      <c r="D778" s="15"/>
      <c r="E778" s="61" t="s">
        <v>321</v>
      </c>
      <c r="F778" s="92">
        <f>SUM(F779:F784)</f>
        <v>39851.4</v>
      </c>
      <c r="G778" s="92">
        <f>SUM(G779:G784)</f>
        <v>211611</v>
      </c>
      <c r="H778" s="92">
        <f>SUM(H779:H784)</f>
        <v>196338.55</v>
      </c>
      <c r="I778" s="16">
        <f t="shared" ref="I778:I841" si="51">IF(H778=0,"       ",H778/G778)</f>
        <v>0.92782771216997217</v>
      </c>
      <c r="J778" s="114"/>
    </row>
    <row r="779" spans="1:10" s="52" customFormat="1" ht="21.75" customHeight="1" x14ac:dyDescent="0.2">
      <c r="A779" s="12"/>
      <c r="B779" s="12"/>
      <c r="C779" s="12"/>
      <c r="D779" s="12"/>
      <c r="E779" s="21" t="s">
        <v>411</v>
      </c>
      <c r="F779" s="93">
        <v>39851.4</v>
      </c>
      <c r="G779" s="93">
        <v>39851.4</v>
      </c>
      <c r="H779" s="144">
        <v>24579.119999999999</v>
      </c>
      <c r="I779" s="17">
        <f t="shared" si="51"/>
        <v>0.61676929794185398</v>
      </c>
      <c r="J779" s="117"/>
    </row>
    <row r="780" spans="1:10" s="52" customFormat="1" ht="21" customHeight="1" x14ac:dyDescent="0.2">
      <c r="A780" s="12"/>
      <c r="B780" s="12"/>
      <c r="C780" s="12"/>
      <c r="D780" s="12"/>
      <c r="E780" s="21" t="s">
        <v>126</v>
      </c>
      <c r="F780" s="93"/>
      <c r="G780" s="93">
        <v>67820</v>
      </c>
      <c r="H780" s="144">
        <v>67819.98</v>
      </c>
      <c r="I780" s="17">
        <f t="shared" si="51"/>
        <v>0.99999970510173986</v>
      </c>
      <c r="J780" s="117"/>
    </row>
    <row r="781" spans="1:10" s="52" customFormat="1" ht="24" customHeight="1" x14ac:dyDescent="0.2">
      <c r="A781" s="12"/>
      <c r="B781" s="12"/>
      <c r="C781" s="12"/>
      <c r="D781" s="12"/>
      <c r="E781" s="21" t="s">
        <v>127</v>
      </c>
      <c r="F781" s="93"/>
      <c r="G781" s="93">
        <v>31958</v>
      </c>
      <c r="H781" s="144">
        <v>31957.98</v>
      </c>
      <c r="I781" s="17">
        <f t="shared" si="51"/>
        <v>0.9999993741786094</v>
      </c>
      <c r="J781" s="117"/>
    </row>
    <row r="782" spans="1:10" s="52" customFormat="1" ht="19.5" customHeight="1" x14ac:dyDescent="0.2">
      <c r="A782" s="12"/>
      <c r="B782" s="12"/>
      <c r="C782" s="12"/>
      <c r="D782" s="12"/>
      <c r="E782" s="21" t="s">
        <v>128</v>
      </c>
      <c r="F782" s="93"/>
      <c r="G782" s="93">
        <v>43356.6</v>
      </c>
      <c r="H782" s="144">
        <v>43356.5</v>
      </c>
      <c r="I782" s="17">
        <f t="shared" si="51"/>
        <v>0.9999976935460807</v>
      </c>
      <c r="J782" s="117"/>
    </row>
    <row r="783" spans="1:10" s="52" customFormat="1" ht="33" customHeight="1" x14ac:dyDescent="0.2">
      <c r="A783" s="12"/>
      <c r="B783" s="12"/>
      <c r="C783" s="12"/>
      <c r="D783" s="12"/>
      <c r="E783" s="21" t="s">
        <v>129</v>
      </c>
      <c r="F783" s="93"/>
      <c r="G783" s="93">
        <v>1852</v>
      </c>
      <c r="H783" s="144">
        <v>1852</v>
      </c>
      <c r="I783" s="17">
        <f t="shared" si="51"/>
        <v>1</v>
      </c>
      <c r="J783" s="117"/>
    </row>
    <row r="784" spans="1:10" s="52" customFormat="1" ht="25.5" customHeight="1" x14ac:dyDescent="0.2">
      <c r="A784" s="12"/>
      <c r="B784" s="12"/>
      <c r="C784" s="12"/>
      <c r="D784" s="12"/>
      <c r="E784" s="21" t="s">
        <v>130</v>
      </c>
      <c r="F784" s="93"/>
      <c r="G784" s="93">
        <v>26773</v>
      </c>
      <c r="H784" s="144">
        <v>26772.97</v>
      </c>
      <c r="I784" s="17">
        <f t="shared" si="51"/>
        <v>0.99999887946812094</v>
      </c>
      <c r="J784" s="117"/>
    </row>
    <row r="785" spans="1:10" s="52" customFormat="1" ht="28.5" x14ac:dyDescent="0.2">
      <c r="A785" s="12"/>
      <c r="B785" s="12"/>
      <c r="C785" s="12"/>
      <c r="D785" s="12"/>
      <c r="E785" s="61" t="s">
        <v>348</v>
      </c>
      <c r="F785" s="92">
        <f>SUM(F786:F790)</f>
        <v>0</v>
      </c>
      <c r="G785" s="92">
        <f>SUM(G786:G790)</f>
        <v>8209</v>
      </c>
      <c r="H785" s="92">
        <f>SUM(H786:H790)</f>
        <v>8209</v>
      </c>
      <c r="I785" s="16">
        <f t="shared" si="51"/>
        <v>1</v>
      </c>
      <c r="J785" s="117"/>
    </row>
    <row r="786" spans="1:10" s="52" customFormat="1" ht="22.5" customHeight="1" x14ac:dyDescent="0.2">
      <c r="A786" s="12"/>
      <c r="B786" s="12"/>
      <c r="C786" s="12"/>
      <c r="D786" s="12"/>
      <c r="E786" s="21" t="s">
        <v>126</v>
      </c>
      <c r="F786" s="93"/>
      <c r="G786" s="93">
        <v>2800</v>
      </c>
      <c r="H786" s="144">
        <v>2800</v>
      </c>
      <c r="I786" s="17">
        <f t="shared" si="51"/>
        <v>1</v>
      </c>
      <c r="J786" s="117"/>
    </row>
    <row r="787" spans="1:10" s="52" customFormat="1" ht="24" customHeight="1" x14ac:dyDescent="0.2">
      <c r="A787" s="12"/>
      <c r="B787" s="12"/>
      <c r="C787" s="12"/>
      <c r="D787" s="12"/>
      <c r="E787" s="21" t="s">
        <v>127</v>
      </c>
      <c r="F787" s="93"/>
      <c r="G787" s="93">
        <v>1485</v>
      </c>
      <c r="H787" s="144">
        <v>1485</v>
      </c>
      <c r="I787" s="17">
        <f t="shared" si="51"/>
        <v>1</v>
      </c>
      <c r="J787" s="117"/>
    </row>
    <row r="788" spans="1:10" s="52" customFormat="1" ht="27" customHeight="1" x14ac:dyDescent="0.2">
      <c r="A788" s="12"/>
      <c r="B788" s="12"/>
      <c r="C788" s="12"/>
      <c r="D788" s="12"/>
      <c r="E788" s="21" t="s">
        <v>128</v>
      </c>
      <c r="F788" s="93"/>
      <c r="G788" s="93">
        <v>2130</v>
      </c>
      <c r="H788" s="144">
        <v>2130</v>
      </c>
      <c r="I788" s="17">
        <f t="shared" si="51"/>
        <v>1</v>
      </c>
      <c r="J788" s="117"/>
    </row>
    <row r="789" spans="1:10" s="52" customFormat="1" ht="35.25" customHeight="1" x14ac:dyDescent="0.2">
      <c r="A789" s="12"/>
      <c r="B789" s="12"/>
      <c r="C789" s="12"/>
      <c r="D789" s="12"/>
      <c r="E789" s="21" t="s">
        <v>129</v>
      </c>
      <c r="F789" s="93"/>
      <c r="G789" s="93">
        <v>500</v>
      </c>
      <c r="H789" s="144">
        <v>500</v>
      </c>
      <c r="I789" s="17">
        <f t="shared" si="51"/>
        <v>1</v>
      </c>
      <c r="J789" s="117"/>
    </row>
    <row r="790" spans="1:10" s="52" customFormat="1" ht="24.75" customHeight="1" x14ac:dyDescent="0.2">
      <c r="A790" s="12"/>
      <c r="B790" s="12"/>
      <c r="C790" s="12"/>
      <c r="D790" s="12"/>
      <c r="E790" s="21" t="s">
        <v>130</v>
      </c>
      <c r="F790" s="93"/>
      <c r="G790" s="93">
        <v>1294</v>
      </c>
      <c r="H790" s="144">
        <v>1294</v>
      </c>
      <c r="I790" s="17">
        <f t="shared" si="51"/>
        <v>1</v>
      </c>
      <c r="J790" s="117"/>
    </row>
    <row r="791" spans="1:10" s="51" customFormat="1" ht="24.75" customHeight="1" x14ac:dyDescent="0.2">
      <c r="A791" s="12" t="s">
        <v>328</v>
      </c>
      <c r="B791" s="12" t="s">
        <v>323</v>
      </c>
      <c r="C791" s="12" t="s">
        <v>323</v>
      </c>
      <c r="D791" s="12" t="s">
        <v>323</v>
      </c>
      <c r="E791" s="19" t="s">
        <v>329</v>
      </c>
      <c r="F791" s="92">
        <f>SUM(F792:F794)</f>
        <v>0</v>
      </c>
      <c r="G791" s="142">
        <f>SUM(G792:G794)</f>
        <v>81332.600000000006</v>
      </c>
      <c r="H791" s="142">
        <f>SUM(H792:H794)</f>
        <v>75743.28</v>
      </c>
      <c r="I791" s="16">
        <f t="shared" si="51"/>
        <v>0.93127823283652544</v>
      </c>
      <c r="J791" s="114"/>
    </row>
    <row r="792" spans="1:10" s="51" customFormat="1" ht="22.5" customHeight="1" x14ac:dyDescent="0.2">
      <c r="A792" s="12"/>
      <c r="B792" s="12"/>
      <c r="C792" s="12"/>
      <c r="D792" s="12"/>
      <c r="E792" s="60" t="s">
        <v>321</v>
      </c>
      <c r="F792" s="93"/>
      <c r="G792" s="144">
        <v>46471.6</v>
      </c>
      <c r="H792" s="144">
        <v>40886.28</v>
      </c>
      <c r="I792" s="17">
        <f t="shared" si="51"/>
        <v>0.87981218636758796</v>
      </c>
      <c r="J792" s="114"/>
    </row>
    <row r="793" spans="1:10" s="51" customFormat="1" ht="18.75" customHeight="1" x14ac:dyDescent="0.2">
      <c r="A793" s="12"/>
      <c r="B793" s="12"/>
      <c r="C793" s="12"/>
      <c r="D793" s="12"/>
      <c r="E793" s="60" t="s">
        <v>320</v>
      </c>
      <c r="F793" s="93"/>
      <c r="G793" s="144">
        <v>19500</v>
      </c>
      <c r="H793" s="144">
        <v>19500</v>
      </c>
      <c r="I793" s="17">
        <f t="shared" si="51"/>
        <v>1</v>
      </c>
      <c r="J793" s="114"/>
    </row>
    <row r="794" spans="1:10" s="52" customFormat="1" ht="27" x14ac:dyDescent="0.2">
      <c r="A794" s="12"/>
      <c r="B794" s="12"/>
      <c r="C794" s="12"/>
      <c r="D794" s="12"/>
      <c r="E794" s="60" t="s">
        <v>348</v>
      </c>
      <c r="F794" s="93"/>
      <c r="G794" s="144">
        <v>15361</v>
      </c>
      <c r="H794" s="144">
        <v>15357</v>
      </c>
      <c r="I794" s="17">
        <f t="shared" si="51"/>
        <v>0.99973960028643971</v>
      </c>
      <c r="J794" s="117"/>
    </row>
    <row r="795" spans="1:10" s="110" customFormat="1" ht="27" customHeight="1" x14ac:dyDescent="0.2">
      <c r="A795" s="107"/>
      <c r="B795" s="107"/>
      <c r="C795" s="107"/>
      <c r="D795" s="107"/>
      <c r="E795" s="108" t="s">
        <v>412</v>
      </c>
      <c r="F795" s="146">
        <f>SUM(F800,F831,F870,F883)</f>
        <v>0</v>
      </c>
      <c r="G795" s="143">
        <f>SUM(G800,G831,G870,G883)</f>
        <v>682500</v>
      </c>
      <c r="H795" s="143">
        <f>SUM(H800,H831,H870,H883)</f>
        <v>678153.37</v>
      </c>
      <c r="I795" s="109">
        <f t="shared" si="51"/>
        <v>0.99363131135531135</v>
      </c>
      <c r="J795" s="115"/>
    </row>
    <row r="796" spans="1:10" s="51" customFormat="1" ht="28.5" x14ac:dyDescent="0.2">
      <c r="A796" s="15"/>
      <c r="B796" s="15"/>
      <c r="C796" s="15"/>
      <c r="D796" s="15"/>
      <c r="E796" s="61" t="s">
        <v>321</v>
      </c>
      <c r="F796" s="92">
        <f>SUM(F801,F832)</f>
        <v>0</v>
      </c>
      <c r="G796" s="142">
        <f>SUM(G801,G832)</f>
        <v>579331.6</v>
      </c>
      <c r="H796" s="142">
        <f>SUM(H801,H832)</f>
        <v>576099.72</v>
      </c>
      <c r="I796" s="16">
        <f t="shared" si="51"/>
        <v>0.99442136420661331</v>
      </c>
      <c r="J796" s="114"/>
    </row>
    <row r="797" spans="1:10" s="51" customFormat="1" ht="24" customHeight="1" x14ac:dyDescent="0.2">
      <c r="A797" s="15"/>
      <c r="B797" s="15"/>
      <c r="C797" s="15"/>
      <c r="D797" s="15"/>
      <c r="E797" s="61" t="s">
        <v>320</v>
      </c>
      <c r="F797" s="92">
        <f>SUM(F871)</f>
        <v>0</v>
      </c>
      <c r="G797" s="142">
        <f>SUM(G871)</f>
        <v>83600</v>
      </c>
      <c r="H797" s="142">
        <f>SUM(H871)</f>
        <v>83399</v>
      </c>
      <c r="I797" s="16">
        <f t="shared" si="51"/>
        <v>0.99759569377990431</v>
      </c>
      <c r="J797" s="114"/>
    </row>
    <row r="798" spans="1:10" s="51" customFormat="1" ht="28.5" x14ac:dyDescent="0.2">
      <c r="A798" s="15"/>
      <c r="B798" s="15"/>
      <c r="C798" s="15"/>
      <c r="D798" s="15"/>
      <c r="E798" s="61" t="s">
        <v>348</v>
      </c>
      <c r="F798" s="92">
        <f>SUM(F816,F851,F877,F884)</f>
        <v>0</v>
      </c>
      <c r="G798" s="142">
        <f>SUM(G816,G851,G877,G884)</f>
        <v>19568.400000000001</v>
      </c>
      <c r="H798" s="142">
        <f>SUM(H816,H851,H877,H884)</f>
        <v>18654.650000000001</v>
      </c>
      <c r="I798" s="16">
        <f t="shared" si="51"/>
        <v>0.95330481797183209</v>
      </c>
      <c r="J798" s="114"/>
    </row>
    <row r="799" spans="1:10" s="51" customFormat="1" x14ac:dyDescent="0.2">
      <c r="A799" s="12"/>
      <c r="B799" s="12"/>
      <c r="C799" s="12"/>
      <c r="D799" s="12"/>
      <c r="E799" s="18" t="s">
        <v>354</v>
      </c>
      <c r="F799" s="169"/>
      <c r="G799" s="144"/>
      <c r="H799" s="144"/>
      <c r="I799" s="16" t="str">
        <f t="shared" si="51"/>
        <v xml:space="preserve">       </v>
      </c>
      <c r="J799" s="114"/>
    </row>
    <row r="800" spans="1:10" s="51" customFormat="1" ht="28.5" x14ac:dyDescent="0.2">
      <c r="A800" s="12" t="s">
        <v>349</v>
      </c>
      <c r="B800" s="12" t="s">
        <v>340</v>
      </c>
      <c r="C800" s="12" t="s">
        <v>323</v>
      </c>
      <c r="D800" s="12" t="s">
        <v>323</v>
      </c>
      <c r="E800" s="20" t="s">
        <v>485</v>
      </c>
      <c r="F800" s="92">
        <f>SUM(F801,F816)</f>
        <v>0</v>
      </c>
      <c r="G800" s="142">
        <f>SUM(G801,G816)</f>
        <v>332641.39999999997</v>
      </c>
      <c r="H800" s="142">
        <f>SUM(H801,H816)</f>
        <v>330062.48</v>
      </c>
      <c r="I800" s="16">
        <f t="shared" si="51"/>
        <v>0.99224714662696833</v>
      </c>
      <c r="J800" s="114"/>
    </row>
    <row r="801" spans="1:10" s="51" customFormat="1" ht="28.5" x14ac:dyDescent="0.2">
      <c r="A801" s="12"/>
      <c r="B801" s="12"/>
      <c r="C801" s="12"/>
      <c r="D801" s="12"/>
      <c r="E801" s="61" t="s">
        <v>124</v>
      </c>
      <c r="F801" s="92">
        <f>SUM(F802:F815)</f>
        <v>0</v>
      </c>
      <c r="G801" s="142">
        <f>SUM(G802:G815)</f>
        <v>327053.39999999997</v>
      </c>
      <c r="H801" s="142">
        <f>SUM(H802:H815)</f>
        <v>325219.48</v>
      </c>
      <c r="I801" s="16">
        <f t="shared" si="51"/>
        <v>0.99439259766142174</v>
      </c>
      <c r="J801" s="114"/>
    </row>
    <row r="802" spans="1:10" s="51" customFormat="1" ht="37.5" customHeight="1" x14ac:dyDescent="0.2">
      <c r="A802" s="12"/>
      <c r="B802" s="12"/>
      <c r="C802" s="12"/>
      <c r="D802" s="12"/>
      <c r="E802" s="102" t="s">
        <v>219</v>
      </c>
      <c r="F802" s="199"/>
      <c r="G802" s="170">
        <v>18451.599999999999</v>
      </c>
      <c r="H802" s="170">
        <v>18451.509999999998</v>
      </c>
      <c r="I802" s="17">
        <f t="shared" si="51"/>
        <v>0.9999951223742114</v>
      </c>
      <c r="J802" s="114"/>
    </row>
    <row r="803" spans="1:10" s="51" customFormat="1" ht="36.75" customHeight="1" x14ac:dyDescent="0.2">
      <c r="A803" s="12"/>
      <c r="B803" s="12"/>
      <c r="C803" s="12"/>
      <c r="D803" s="12"/>
      <c r="E803" s="102" t="s">
        <v>220</v>
      </c>
      <c r="F803" s="199"/>
      <c r="G803" s="170">
        <v>14237.5</v>
      </c>
      <c r="H803" s="170">
        <v>14237.48</v>
      </c>
      <c r="I803" s="17">
        <f t="shared" si="51"/>
        <v>0.99999859525899915</v>
      </c>
      <c r="J803" s="114"/>
    </row>
    <row r="804" spans="1:10" s="51" customFormat="1" ht="37.5" customHeight="1" x14ac:dyDescent="0.2">
      <c r="A804" s="12"/>
      <c r="B804" s="12"/>
      <c r="C804" s="12"/>
      <c r="D804" s="12"/>
      <c r="E804" s="102" t="s">
        <v>221</v>
      </c>
      <c r="F804" s="199"/>
      <c r="G804" s="170">
        <v>23023.5</v>
      </c>
      <c r="H804" s="170">
        <v>23023.49</v>
      </c>
      <c r="I804" s="17">
        <f t="shared" si="51"/>
        <v>0.99999956566117232</v>
      </c>
      <c r="J804" s="114"/>
    </row>
    <row r="805" spans="1:10" s="51" customFormat="1" ht="36" customHeight="1" x14ac:dyDescent="0.2">
      <c r="A805" s="12"/>
      <c r="B805" s="12"/>
      <c r="C805" s="12"/>
      <c r="D805" s="12"/>
      <c r="E805" s="102" t="s">
        <v>222</v>
      </c>
      <c r="F805" s="199"/>
      <c r="G805" s="170">
        <v>23051.3</v>
      </c>
      <c r="H805" s="170">
        <v>23051.23</v>
      </c>
      <c r="I805" s="17">
        <f t="shared" si="51"/>
        <v>0.99999696329491183</v>
      </c>
      <c r="J805" s="114"/>
    </row>
    <row r="806" spans="1:10" s="51" customFormat="1" ht="38.25" customHeight="1" x14ac:dyDescent="0.2">
      <c r="A806" s="12"/>
      <c r="B806" s="12"/>
      <c r="C806" s="12"/>
      <c r="D806" s="12"/>
      <c r="E806" s="102" t="s">
        <v>223</v>
      </c>
      <c r="F806" s="199"/>
      <c r="G806" s="170">
        <v>18451.3</v>
      </c>
      <c r="H806" s="170">
        <v>18451.23</v>
      </c>
      <c r="I806" s="17">
        <f t="shared" si="51"/>
        <v>0.99999620622937135</v>
      </c>
      <c r="J806" s="114"/>
    </row>
    <row r="807" spans="1:10" s="51" customFormat="1" ht="33" customHeight="1" x14ac:dyDescent="0.2">
      <c r="A807" s="12"/>
      <c r="B807" s="12"/>
      <c r="C807" s="12"/>
      <c r="D807" s="12"/>
      <c r="E807" s="102" t="s">
        <v>224</v>
      </c>
      <c r="F807" s="199"/>
      <c r="G807" s="170">
        <v>13975.6</v>
      </c>
      <c r="H807" s="170">
        <v>13975.58</v>
      </c>
      <c r="I807" s="17">
        <f t="shared" si="51"/>
        <v>0.99999856893442851</v>
      </c>
      <c r="J807" s="114"/>
    </row>
    <row r="808" spans="1:10" s="51" customFormat="1" ht="33.75" customHeight="1" x14ac:dyDescent="0.2">
      <c r="A808" s="12"/>
      <c r="B808" s="12"/>
      <c r="C808" s="12"/>
      <c r="D808" s="12"/>
      <c r="E808" s="102" t="s">
        <v>225</v>
      </c>
      <c r="F808" s="199"/>
      <c r="G808" s="170">
        <v>32535</v>
      </c>
      <c r="H808" s="170">
        <v>32530.48</v>
      </c>
      <c r="I808" s="17">
        <f t="shared" si="51"/>
        <v>0.99986107269094815</v>
      </c>
      <c r="J808" s="114"/>
    </row>
    <row r="809" spans="1:10" s="51" customFormat="1" ht="36" customHeight="1" x14ac:dyDescent="0.2">
      <c r="A809" s="12"/>
      <c r="B809" s="12"/>
      <c r="C809" s="12"/>
      <c r="D809" s="12"/>
      <c r="E809" s="102" t="s">
        <v>226</v>
      </c>
      <c r="F809" s="199"/>
      <c r="G809" s="170">
        <v>18707.3</v>
      </c>
      <c r="H809" s="170">
        <v>18707.3</v>
      </c>
      <c r="I809" s="17">
        <f t="shared" si="51"/>
        <v>1</v>
      </c>
      <c r="J809" s="114"/>
    </row>
    <row r="810" spans="1:10" s="51" customFormat="1" ht="35.25" customHeight="1" x14ac:dyDescent="0.2">
      <c r="A810" s="12"/>
      <c r="B810" s="12"/>
      <c r="C810" s="12"/>
      <c r="D810" s="12"/>
      <c r="E810" s="102" t="s">
        <v>227</v>
      </c>
      <c r="F810" s="199"/>
      <c r="G810" s="170">
        <v>23457.8</v>
      </c>
      <c r="H810" s="170">
        <v>23457.74</v>
      </c>
      <c r="I810" s="17">
        <f t="shared" si="51"/>
        <v>0.99999744221538267</v>
      </c>
      <c r="J810" s="114"/>
    </row>
    <row r="811" spans="1:10" s="51" customFormat="1" ht="27" x14ac:dyDescent="0.2">
      <c r="A811" s="12"/>
      <c r="B811" s="12"/>
      <c r="C811" s="12"/>
      <c r="D811" s="12"/>
      <c r="E811" s="102" t="s">
        <v>228</v>
      </c>
      <c r="F811" s="199"/>
      <c r="G811" s="170">
        <v>37030.800000000003</v>
      </c>
      <c r="H811" s="170">
        <v>37030.74</v>
      </c>
      <c r="I811" s="17">
        <f t="shared" si="51"/>
        <v>0.99999837972714589</v>
      </c>
      <c r="J811" s="114"/>
    </row>
    <row r="812" spans="1:10" s="51" customFormat="1" ht="32.25" customHeight="1" x14ac:dyDescent="0.2">
      <c r="A812" s="12"/>
      <c r="B812" s="12"/>
      <c r="C812" s="12"/>
      <c r="D812" s="12"/>
      <c r="E812" s="102" t="s">
        <v>229</v>
      </c>
      <c r="F812" s="199"/>
      <c r="G812" s="170">
        <v>16684.900000000001</v>
      </c>
      <c r="H812" s="170">
        <v>16684.849999999999</v>
      </c>
      <c r="I812" s="17">
        <f t="shared" si="51"/>
        <v>0.99999700327841323</v>
      </c>
      <c r="J812" s="114"/>
    </row>
    <row r="813" spans="1:10" s="51" customFormat="1" ht="27" x14ac:dyDescent="0.2">
      <c r="A813" s="12"/>
      <c r="B813" s="12"/>
      <c r="C813" s="12"/>
      <c r="D813" s="12"/>
      <c r="E813" s="102" t="s">
        <v>230</v>
      </c>
      <c r="F813" s="199"/>
      <c r="G813" s="170">
        <v>42096.800000000003</v>
      </c>
      <c r="H813" s="170">
        <v>42096.72</v>
      </c>
      <c r="I813" s="17">
        <f t="shared" si="51"/>
        <v>0.99999809961802322</v>
      </c>
      <c r="J813" s="114"/>
    </row>
    <row r="814" spans="1:10" s="51" customFormat="1" ht="35.25" customHeight="1" x14ac:dyDescent="0.2">
      <c r="A814" s="12"/>
      <c r="B814" s="12"/>
      <c r="C814" s="12"/>
      <c r="D814" s="12"/>
      <c r="E814" s="102" t="s">
        <v>231</v>
      </c>
      <c r="F814" s="199"/>
      <c r="G814" s="170">
        <v>33350</v>
      </c>
      <c r="H814" s="170">
        <v>31996.959999999999</v>
      </c>
      <c r="I814" s="17">
        <f t="shared" si="51"/>
        <v>0.95942908545727135</v>
      </c>
      <c r="J814" s="114"/>
    </row>
    <row r="815" spans="1:10" s="51" customFormat="1" ht="53.25" customHeight="1" x14ac:dyDescent="0.2">
      <c r="A815" s="12"/>
      <c r="B815" s="12"/>
      <c r="C815" s="12"/>
      <c r="D815" s="12"/>
      <c r="E815" s="102" t="s">
        <v>232</v>
      </c>
      <c r="F815" s="199"/>
      <c r="G815" s="170">
        <v>12000</v>
      </c>
      <c r="H815" s="170">
        <v>11524.17</v>
      </c>
      <c r="I815" s="17">
        <f t="shared" si="51"/>
        <v>0.96034750000000002</v>
      </c>
      <c r="J815" s="114"/>
    </row>
    <row r="816" spans="1:10" s="51" customFormat="1" ht="33.75" customHeight="1" x14ac:dyDescent="0.2">
      <c r="A816" s="12"/>
      <c r="B816" s="12"/>
      <c r="C816" s="12"/>
      <c r="D816" s="12"/>
      <c r="E816" s="61" t="s">
        <v>348</v>
      </c>
      <c r="F816" s="199">
        <f>SUM(F817:F830)</f>
        <v>0</v>
      </c>
      <c r="G816" s="171">
        <f>SUM(G817:G830)</f>
        <v>5588</v>
      </c>
      <c r="H816" s="171">
        <f>SUM(H817:H830)</f>
        <v>4843</v>
      </c>
      <c r="I816" s="16">
        <f t="shared" si="51"/>
        <v>0.86667859699355765</v>
      </c>
      <c r="J816" s="114"/>
    </row>
    <row r="817" spans="1:10" s="51" customFormat="1" ht="36" customHeight="1" x14ac:dyDescent="0.2">
      <c r="A817" s="12"/>
      <c r="B817" s="12"/>
      <c r="C817" s="12"/>
      <c r="D817" s="12"/>
      <c r="E817" s="102" t="s">
        <v>219</v>
      </c>
      <c r="F817" s="199"/>
      <c r="G817" s="170">
        <v>240</v>
      </c>
      <c r="H817" s="170">
        <v>240</v>
      </c>
      <c r="I817" s="17">
        <f t="shared" si="51"/>
        <v>1</v>
      </c>
      <c r="J817" s="114"/>
    </row>
    <row r="818" spans="1:10" s="51" customFormat="1" ht="36.75" customHeight="1" x14ac:dyDescent="0.2">
      <c r="A818" s="12"/>
      <c r="B818" s="12"/>
      <c r="C818" s="12"/>
      <c r="D818" s="12"/>
      <c r="E818" s="102" t="s">
        <v>220</v>
      </c>
      <c r="F818" s="199"/>
      <c r="G818" s="170">
        <v>187</v>
      </c>
      <c r="H818" s="170">
        <v>187</v>
      </c>
      <c r="I818" s="17">
        <f t="shared" si="51"/>
        <v>1</v>
      </c>
      <c r="J818" s="114"/>
    </row>
    <row r="819" spans="1:10" s="51" customFormat="1" ht="35.25" customHeight="1" x14ac:dyDescent="0.2">
      <c r="A819" s="12"/>
      <c r="B819" s="12"/>
      <c r="C819" s="12"/>
      <c r="D819" s="12"/>
      <c r="E819" s="102" t="s">
        <v>221</v>
      </c>
      <c r="F819" s="199"/>
      <c r="G819" s="170">
        <v>301</v>
      </c>
      <c r="H819" s="170">
        <v>301</v>
      </c>
      <c r="I819" s="17">
        <f t="shared" si="51"/>
        <v>1</v>
      </c>
      <c r="J819" s="114"/>
    </row>
    <row r="820" spans="1:10" s="51" customFormat="1" ht="38.25" customHeight="1" x14ac:dyDescent="0.2">
      <c r="A820" s="12"/>
      <c r="B820" s="12"/>
      <c r="C820" s="12"/>
      <c r="D820" s="12"/>
      <c r="E820" s="102" t="s">
        <v>222</v>
      </c>
      <c r="F820" s="199"/>
      <c r="G820" s="170">
        <v>300</v>
      </c>
      <c r="H820" s="170">
        <v>300</v>
      </c>
      <c r="I820" s="17">
        <f t="shared" si="51"/>
        <v>1</v>
      </c>
      <c r="J820" s="114"/>
    </row>
    <row r="821" spans="1:10" s="51" customFormat="1" ht="39" customHeight="1" x14ac:dyDescent="0.2">
      <c r="A821" s="12"/>
      <c r="B821" s="12"/>
      <c r="C821" s="12"/>
      <c r="D821" s="12"/>
      <c r="E821" s="102" t="s">
        <v>223</v>
      </c>
      <c r="F821" s="199"/>
      <c r="G821" s="170">
        <v>240</v>
      </c>
      <c r="H821" s="170">
        <v>240</v>
      </c>
      <c r="I821" s="17">
        <f t="shared" si="51"/>
        <v>1</v>
      </c>
      <c r="J821" s="114"/>
    </row>
    <row r="822" spans="1:10" s="51" customFormat="1" ht="34.5" customHeight="1" x14ac:dyDescent="0.2">
      <c r="A822" s="12"/>
      <c r="B822" s="12"/>
      <c r="C822" s="12"/>
      <c r="D822" s="12"/>
      <c r="E822" s="102" t="s">
        <v>224</v>
      </c>
      <c r="F822" s="199"/>
      <c r="G822" s="170">
        <v>205</v>
      </c>
      <c r="H822" s="170">
        <v>205</v>
      </c>
      <c r="I822" s="17">
        <f t="shared" si="51"/>
        <v>1</v>
      </c>
      <c r="J822" s="114"/>
    </row>
    <row r="823" spans="1:10" s="51" customFormat="1" ht="38.25" customHeight="1" x14ac:dyDescent="0.2">
      <c r="A823" s="12"/>
      <c r="B823" s="12"/>
      <c r="C823" s="12"/>
      <c r="D823" s="12"/>
      <c r="E823" s="102" t="s">
        <v>225</v>
      </c>
      <c r="F823" s="199"/>
      <c r="G823" s="170">
        <v>420</v>
      </c>
      <c r="H823" s="170">
        <v>420</v>
      </c>
      <c r="I823" s="17">
        <f t="shared" si="51"/>
        <v>1</v>
      </c>
      <c r="J823" s="114"/>
    </row>
    <row r="824" spans="1:10" s="51" customFormat="1" ht="33.75" customHeight="1" x14ac:dyDescent="0.2">
      <c r="A824" s="12"/>
      <c r="B824" s="12"/>
      <c r="C824" s="12"/>
      <c r="D824" s="12"/>
      <c r="E824" s="102" t="s">
        <v>226</v>
      </c>
      <c r="F824" s="199"/>
      <c r="G824" s="170">
        <v>515</v>
      </c>
      <c r="H824" s="170">
        <v>515</v>
      </c>
      <c r="I824" s="17">
        <f t="shared" si="51"/>
        <v>1</v>
      </c>
      <c r="J824" s="114"/>
    </row>
    <row r="825" spans="1:10" s="51" customFormat="1" ht="33.75" customHeight="1" x14ac:dyDescent="0.2">
      <c r="A825" s="12"/>
      <c r="B825" s="12"/>
      <c r="C825" s="12"/>
      <c r="D825" s="12"/>
      <c r="E825" s="102" t="s">
        <v>227</v>
      </c>
      <c r="F825" s="199"/>
      <c r="G825" s="170">
        <v>300</v>
      </c>
      <c r="H825" s="170">
        <v>300</v>
      </c>
      <c r="I825" s="17">
        <f t="shared" si="51"/>
        <v>1</v>
      </c>
      <c r="J825" s="114"/>
    </row>
    <row r="826" spans="1:10" s="51" customFormat="1" ht="31.5" customHeight="1" x14ac:dyDescent="0.2">
      <c r="A826" s="12"/>
      <c r="B826" s="12"/>
      <c r="C826" s="12"/>
      <c r="D826" s="12"/>
      <c r="E826" s="102" t="s">
        <v>228</v>
      </c>
      <c r="F826" s="199"/>
      <c r="G826" s="170">
        <v>480</v>
      </c>
      <c r="H826" s="170">
        <v>480</v>
      </c>
      <c r="I826" s="17">
        <f t="shared" si="51"/>
        <v>1</v>
      </c>
      <c r="J826" s="114"/>
    </row>
    <row r="827" spans="1:10" s="51" customFormat="1" ht="34.5" customHeight="1" x14ac:dyDescent="0.2">
      <c r="A827" s="12"/>
      <c r="B827" s="12"/>
      <c r="C827" s="12"/>
      <c r="D827" s="12"/>
      <c r="E827" s="102" t="s">
        <v>229</v>
      </c>
      <c r="F827" s="199"/>
      <c r="G827" s="170">
        <v>215</v>
      </c>
      <c r="H827" s="170">
        <v>215</v>
      </c>
      <c r="I827" s="17">
        <f t="shared" si="51"/>
        <v>1</v>
      </c>
      <c r="J827" s="114"/>
    </row>
    <row r="828" spans="1:10" s="51" customFormat="1" ht="30.75" customHeight="1" x14ac:dyDescent="0.2">
      <c r="A828" s="12"/>
      <c r="B828" s="12"/>
      <c r="C828" s="12"/>
      <c r="D828" s="12"/>
      <c r="E828" s="102" t="s">
        <v>230</v>
      </c>
      <c r="F828" s="199"/>
      <c r="G828" s="170">
        <v>540</v>
      </c>
      <c r="H828" s="170">
        <v>540</v>
      </c>
      <c r="I828" s="17">
        <f t="shared" si="51"/>
        <v>1</v>
      </c>
      <c r="J828" s="114"/>
    </row>
    <row r="829" spans="1:10" s="51" customFormat="1" ht="33" customHeight="1" x14ac:dyDescent="0.2">
      <c r="A829" s="12"/>
      <c r="B829" s="12"/>
      <c r="C829" s="12"/>
      <c r="D829" s="12"/>
      <c r="E829" s="102" t="s">
        <v>231</v>
      </c>
      <c r="F829" s="199"/>
      <c r="G829" s="170">
        <v>1209</v>
      </c>
      <c r="H829" s="170">
        <v>660</v>
      </c>
      <c r="I829" s="17">
        <f t="shared" si="51"/>
        <v>0.54590570719602982</v>
      </c>
      <c r="J829" s="114"/>
    </row>
    <row r="830" spans="1:10" s="51" customFormat="1" ht="53.25" customHeight="1" x14ac:dyDescent="0.2">
      <c r="A830" s="12"/>
      <c r="B830" s="12"/>
      <c r="C830" s="12"/>
      <c r="D830" s="12"/>
      <c r="E830" s="102" t="s">
        <v>232</v>
      </c>
      <c r="F830" s="199"/>
      <c r="G830" s="170">
        <v>436</v>
      </c>
      <c r="H830" s="170">
        <v>240</v>
      </c>
      <c r="I830" s="17">
        <f t="shared" si="51"/>
        <v>0.55045871559633031</v>
      </c>
      <c r="J830" s="114"/>
    </row>
    <row r="831" spans="1:10" s="51" customFormat="1" ht="22.5" customHeight="1" x14ac:dyDescent="0.2">
      <c r="A831" s="12" t="s">
        <v>345</v>
      </c>
      <c r="B831" s="12" t="s">
        <v>324</v>
      </c>
      <c r="C831" s="12" t="s">
        <v>323</v>
      </c>
      <c r="D831" s="12" t="s">
        <v>350</v>
      </c>
      <c r="E831" s="20" t="s">
        <v>410</v>
      </c>
      <c r="F831" s="92">
        <f>SUM(F832,F851)</f>
        <v>0</v>
      </c>
      <c r="G831" s="142">
        <f>SUM(G832,G851)</f>
        <v>259940.40000000005</v>
      </c>
      <c r="H831" s="142">
        <f>SUM(H832,H851)</f>
        <v>258467.44000000003</v>
      </c>
      <c r="I831" s="16">
        <f t="shared" si="51"/>
        <v>0.99433347028780439</v>
      </c>
      <c r="J831" s="114"/>
    </row>
    <row r="832" spans="1:10" s="51" customFormat="1" ht="36.75" customHeight="1" x14ac:dyDescent="0.2">
      <c r="A832" s="15"/>
      <c r="B832" s="15"/>
      <c r="C832" s="15"/>
      <c r="D832" s="15"/>
      <c r="E832" s="61" t="s">
        <v>321</v>
      </c>
      <c r="F832" s="93">
        <f>SUM(F833:F850)</f>
        <v>0</v>
      </c>
      <c r="G832" s="142">
        <f>SUM(G833:G850)</f>
        <v>252278.20000000004</v>
      </c>
      <c r="H832" s="142">
        <f>SUM(H833:H850)</f>
        <v>250880.24000000002</v>
      </c>
      <c r="I832" s="16">
        <f t="shared" si="51"/>
        <v>0.99445865714913129</v>
      </c>
      <c r="J832" s="114"/>
    </row>
    <row r="833" spans="1:10" s="51" customFormat="1" ht="40.5" customHeight="1" x14ac:dyDescent="0.2">
      <c r="A833" s="12"/>
      <c r="B833" s="12"/>
      <c r="C833" s="12"/>
      <c r="D833" s="12"/>
      <c r="E833" s="102" t="s">
        <v>233</v>
      </c>
      <c r="F833" s="199"/>
      <c r="G833" s="170">
        <v>18694.5</v>
      </c>
      <c r="H833" s="170">
        <v>18694.400000000001</v>
      </c>
      <c r="I833" s="17">
        <f t="shared" si="51"/>
        <v>0.99999465083313277</v>
      </c>
      <c r="J833" s="114"/>
    </row>
    <row r="834" spans="1:10" s="51" customFormat="1" ht="32.25" customHeight="1" x14ac:dyDescent="0.2">
      <c r="A834" s="12"/>
      <c r="B834" s="12"/>
      <c r="C834" s="12"/>
      <c r="D834" s="12"/>
      <c r="E834" s="102" t="s">
        <v>234</v>
      </c>
      <c r="F834" s="199"/>
      <c r="G834" s="170">
        <v>18664</v>
      </c>
      <c r="H834" s="170">
        <v>18664</v>
      </c>
      <c r="I834" s="17">
        <f t="shared" si="51"/>
        <v>1</v>
      </c>
      <c r="J834" s="114"/>
    </row>
    <row r="835" spans="1:10" s="51" customFormat="1" ht="32.25" customHeight="1" x14ac:dyDescent="0.2">
      <c r="A835" s="12"/>
      <c r="B835" s="12"/>
      <c r="C835" s="12"/>
      <c r="D835" s="12"/>
      <c r="E835" s="102" t="s">
        <v>235</v>
      </c>
      <c r="F835" s="199"/>
      <c r="G835" s="170">
        <v>16678.900000000001</v>
      </c>
      <c r="H835" s="170">
        <v>16678.84</v>
      </c>
      <c r="I835" s="17">
        <f t="shared" si="51"/>
        <v>0.99999640264046186</v>
      </c>
      <c r="J835" s="114"/>
    </row>
    <row r="836" spans="1:10" s="51" customFormat="1" ht="27.75" customHeight="1" x14ac:dyDescent="0.2">
      <c r="A836" s="12"/>
      <c r="B836" s="12"/>
      <c r="C836" s="12"/>
      <c r="D836" s="12"/>
      <c r="E836" s="102" t="s">
        <v>236</v>
      </c>
      <c r="F836" s="199"/>
      <c r="G836" s="170">
        <v>12145.2</v>
      </c>
      <c r="H836" s="170">
        <v>12145.2</v>
      </c>
      <c r="I836" s="17">
        <f t="shared" si="51"/>
        <v>1</v>
      </c>
      <c r="J836" s="114"/>
    </row>
    <row r="837" spans="1:10" s="51" customFormat="1" ht="24.95" customHeight="1" x14ac:dyDescent="0.2">
      <c r="A837" s="12"/>
      <c r="B837" s="12"/>
      <c r="C837" s="12"/>
      <c r="D837" s="12"/>
      <c r="E837" s="102" t="s">
        <v>237</v>
      </c>
      <c r="F837" s="199"/>
      <c r="G837" s="170">
        <v>13836.4</v>
      </c>
      <c r="H837" s="170">
        <v>13836.37</v>
      </c>
      <c r="I837" s="17">
        <f t="shared" si="51"/>
        <v>0.99999783180596113</v>
      </c>
      <c r="J837" s="114"/>
    </row>
    <row r="838" spans="1:10" s="51" customFormat="1" ht="24.95" customHeight="1" x14ac:dyDescent="0.2">
      <c r="A838" s="12"/>
      <c r="B838" s="12"/>
      <c r="C838" s="12"/>
      <c r="D838" s="12"/>
      <c r="E838" s="102" t="s">
        <v>238</v>
      </c>
      <c r="F838" s="199"/>
      <c r="G838" s="170">
        <v>13937</v>
      </c>
      <c r="H838" s="170">
        <v>13937</v>
      </c>
      <c r="I838" s="17">
        <f t="shared" si="51"/>
        <v>1</v>
      </c>
      <c r="J838" s="114"/>
    </row>
    <row r="839" spans="1:10" s="51" customFormat="1" ht="24.95" customHeight="1" x14ac:dyDescent="0.2">
      <c r="A839" s="12"/>
      <c r="B839" s="12"/>
      <c r="C839" s="12"/>
      <c r="D839" s="12"/>
      <c r="E839" s="102" t="s">
        <v>239</v>
      </c>
      <c r="F839" s="199"/>
      <c r="G839" s="170">
        <v>14759</v>
      </c>
      <c r="H839" s="170">
        <v>14759</v>
      </c>
      <c r="I839" s="17">
        <f t="shared" si="51"/>
        <v>1</v>
      </c>
      <c r="J839" s="114"/>
    </row>
    <row r="840" spans="1:10" s="51" customFormat="1" ht="24.95" customHeight="1" x14ac:dyDescent="0.2">
      <c r="A840" s="12"/>
      <c r="B840" s="12"/>
      <c r="C840" s="12"/>
      <c r="D840" s="12"/>
      <c r="E840" s="102" t="s">
        <v>240</v>
      </c>
      <c r="F840" s="199"/>
      <c r="G840" s="170">
        <v>13750.8</v>
      </c>
      <c r="H840" s="170">
        <v>13750.36</v>
      </c>
      <c r="I840" s="17">
        <f t="shared" si="51"/>
        <v>0.99996800186170998</v>
      </c>
      <c r="J840" s="114"/>
    </row>
    <row r="841" spans="1:10" s="51" customFormat="1" ht="24.95" customHeight="1" x14ac:dyDescent="0.2">
      <c r="A841" s="12"/>
      <c r="B841" s="12"/>
      <c r="C841" s="12"/>
      <c r="D841" s="12"/>
      <c r="E841" s="102" t="s">
        <v>241</v>
      </c>
      <c r="F841" s="199"/>
      <c r="G841" s="170">
        <v>12821.4</v>
      </c>
      <c r="H841" s="170">
        <v>12821.4</v>
      </c>
      <c r="I841" s="17">
        <f t="shared" si="51"/>
        <v>1</v>
      </c>
      <c r="J841" s="114"/>
    </row>
    <row r="842" spans="1:10" s="51" customFormat="1" ht="24.95" customHeight="1" x14ac:dyDescent="0.2">
      <c r="A842" s="12"/>
      <c r="B842" s="12"/>
      <c r="C842" s="12"/>
      <c r="D842" s="12"/>
      <c r="E842" s="102" t="s">
        <v>242</v>
      </c>
      <c r="F842" s="199"/>
      <c r="G842" s="170">
        <v>16808</v>
      </c>
      <c r="H842" s="170">
        <v>16808</v>
      </c>
      <c r="I842" s="17">
        <f t="shared" ref="I842:I905" si="52">IF(H842=0,"       ",H842/G842)</f>
        <v>1</v>
      </c>
      <c r="J842" s="114"/>
    </row>
    <row r="843" spans="1:10" s="51" customFormat="1" ht="24.95" customHeight="1" x14ac:dyDescent="0.2">
      <c r="A843" s="12"/>
      <c r="B843" s="12"/>
      <c r="C843" s="12"/>
      <c r="D843" s="12"/>
      <c r="E843" s="102" t="s">
        <v>243</v>
      </c>
      <c r="F843" s="199"/>
      <c r="G843" s="170">
        <v>14021.7</v>
      </c>
      <c r="H843" s="170">
        <v>14021.67</v>
      </c>
      <c r="I843" s="17">
        <f t="shared" si="52"/>
        <v>0.9999978604591454</v>
      </c>
      <c r="J843" s="114"/>
    </row>
    <row r="844" spans="1:10" s="51" customFormat="1" ht="28.5" customHeight="1" x14ac:dyDescent="0.2">
      <c r="A844" s="12"/>
      <c r="B844" s="12"/>
      <c r="C844" s="12"/>
      <c r="D844" s="12"/>
      <c r="E844" s="102" t="s">
        <v>244</v>
      </c>
      <c r="F844" s="199"/>
      <c r="G844" s="170">
        <v>13937</v>
      </c>
      <c r="H844" s="170">
        <v>13929.93</v>
      </c>
      <c r="I844" s="17">
        <f t="shared" si="52"/>
        <v>0.99949271722752386</v>
      </c>
      <c r="J844" s="114"/>
    </row>
    <row r="845" spans="1:10" s="51" customFormat="1" ht="34.5" customHeight="1" x14ac:dyDescent="0.2">
      <c r="A845" s="12"/>
      <c r="B845" s="12"/>
      <c r="C845" s="12"/>
      <c r="D845" s="12"/>
      <c r="E845" s="102" t="s">
        <v>245</v>
      </c>
      <c r="F845" s="199"/>
      <c r="G845" s="170">
        <v>14793.6</v>
      </c>
      <c r="H845" s="170">
        <v>14793.39</v>
      </c>
      <c r="I845" s="17">
        <f t="shared" si="52"/>
        <v>0.9999858046722907</v>
      </c>
      <c r="J845" s="114"/>
    </row>
    <row r="846" spans="1:10" s="51" customFormat="1" ht="36" customHeight="1" x14ac:dyDescent="0.2">
      <c r="A846" s="12"/>
      <c r="B846" s="12"/>
      <c r="C846" s="12"/>
      <c r="D846" s="12"/>
      <c r="E846" s="102" t="s">
        <v>246</v>
      </c>
      <c r="F846" s="199"/>
      <c r="G846" s="170">
        <v>7400</v>
      </c>
      <c r="H846" s="170">
        <v>7225.98</v>
      </c>
      <c r="I846" s="17">
        <f t="shared" si="52"/>
        <v>0.97648378378378375</v>
      </c>
      <c r="J846" s="114"/>
    </row>
    <row r="847" spans="1:10" s="51" customFormat="1" ht="35.25" customHeight="1" x14ac:dyDescent="0.2">
      <c r="A847" s="12"/>
      <c r="B847" s="12"/>
      <c r="C847" s="12"/>
      <c r="D847" s="12"/>
      <c r="E847" s="102" t="s">
        <v>247</v>
      </c>
      <c r="F847" s="199"/>
      <c r="G847" s="170">
        <v>22427</v>
      </c>
      <c r="H847" s="170">
        <v>21720</v>
      </c>
      <c r="I847" s="17">
        <f t="shared" si="52"/>
        <v>0.96847549828331925</v>
      </c>
      <c r="J847" s="114"/>
    </row>
    <row r="848" spans="1:10" s="51" customFormat="1" ht="35.25" customHeight="1" x14ac:dyDescent="0.2">
      <c r="A848" s="12"/>
      <c r="B848" s="12"/>
      <c r="C848" s="12"/>
      <c r="D848" s="12"/>
      <c r="E848" s="102" t="s">
        <v>248</v>
      </c>
      <c r="F848" s="199"/>
      <c r="G848" s="170">
        <v>16653.7</v>
      </c>
      <c r="H848" s="170">
        <v>16653.7</v>
      </c>
      <c r="I848" s="17">
        <f t="shared" si="52"/>
        <v>1</v>
      </c>
      <c r="J848" s="114"/>
    </row>
    <row r="849" spans="1:10" s="51" customFormat="1" ht="32.25" customHeight="1" x14ac:dyDescent="0.2">
      <c r="A849" s="12"/>
      <c r="B849" s="12"/>
      <c r="C849" s="12"/>
      <c r="D849" s="12"/>
      <c r="E849" s="102" t="s">
        <v>249</v>
      </c>
      <c r="F849" s="199"/>
      <c r="G849" s="170">
        <v>5720</v>
      </c>
      <c r="H849" s="170">
        <v>5698</v>
      </c>
      <c r="I849" s="17">
        <f t="shared" si="52"/>
        <v>0.99615384615384617</v>
      </c>
      <c r="J849" s="114"/>
    </row>
    <row r="850" spans="1:10" s="51" customFormat="1" ht="36" customHeight="1" x14ac:dyDescent="0.2">
      <c r="A850" s="12"/>
      <c r="B850" s="12"/>
      <c r="C850" s="12"/>
      <c r="D850" s="12"/>
      <c r="E850" s="102" t="s">
        <v>250</v>
      </c>
      <c r="F850" s="199"/>
      <c r="G850" s="170">
        <v>5230</v>
      </c>
      <c r="H850" s="170">
        <v>4743</v>
      </c>
      <c r="I850" s="17">
        <f t="shared" si="52"/>
        <v>0.90688336520076485</v>
      </c>
      <c r="J850" s="114"/>
    </row>
    <row r="851" spans="1:10" s="51" customFormat="1" ht="32.25" customHeight="1" x14ac:dyDescent="0.2">
      <c r="A851" s="12"/>
      <c r="B851" s="12"/>
      <c r="C851" s="12"/>
      <c r="D851" s="12"/>
      <c r="E851" s="61" t="s">
        <v>348</v>
      </c>
      <c r="F851" s="199">
        <f>SUM(F852:F869)</f>
        <v>0</v>
      </c>
      <c r="G851" s="171">
        <f>SUM(G852:G869)</f>
        <v>7662.2</v>
      </c>
      <c r="H851" s="171">
        <f>SUM(H852:H869)</f>
        <v>7587.2</v>
      </c>
      <c r="I851" s="16">
        <f t="shared" si="52"/>
        <v>0.99021168854898067</v>
      </c>
      <c r="J851" s="114"/>
    </row>
    <row r="852" spans="1:10" s="51" customFormat="1" ht="33.75" customHeight="1" x14ac:dyDescent="0.2">
      <c r="A852" s="12"/>
      <c r="B852" s="12"/>
      <c r="C852" s="12"/>
      <c r="D852" s="12"/>
      <c r="E852" s="102" t="s">
        <v>233</v>
      </c>
      <c r="F852" s="199"/>
      <c r="G852" s="170">
        <v>482</v>
      </c>
      <c r="H852" s="170">
        <v>482</v>
      </c>
      <c r="I852" s="17">
        <f t="shared" si="52"/>
        <v>1</v>
      </c>
      <c r="J852" s="114"/>
    </row>
    <row r="853" spans="1:10" s="51" customFormat="1" ht="36" customHeight="1" x14ac:dyDescent="0.2">
      <c r="A853" s="12"/>
      <c r="B853" s="12"/>
      <c r="C853" s="12"/>
      <c r="D853" s="12"/>
      <c r="E853" s="102" t="s">
        <v>234</v>
      </c>
      <c r="F853" s="199"/>
      <c r="G853" s="170">
        <v>482</v>
      </c>
      <c r="H853" s="170">
        <v>482</v>
      </c>
      <c r="I853" s="17">
        <f t="shared" si="52"/>
        <v>1</v>
      </c>
      <c r="J853" s="114"/>
    </row>
    <row r="854" spans="1:10" s="51" customFormat="1" ht="31.5" customHeight="1" x14ac:dyDescent="0.2">
      <c r="A854" s="12"/>
      <c r="B854" s="12"/>
      <c r="C854" s="12"/>
      <c r="D854" s="12"/>
      <c r="E854" s="102" t="s">
        <v>235</v>
      </c>
      <c r="F854" s="199"/>
      <c r="G854" s="170">
        <v>586.20000000000005</v>
      </c>
      <c r="H854" s="170">
        <v>586.20000000000005</v>
      </c>
      <c r="I854" s="17">
        <f t="shared" si="52"/>
        <v>1</v>
      </c>
      <c r="J854" s="114"/>
    </row>
    <row r="855" spans="1:10" s="51" customFormat="1" ht="24.95" customHeight="1" x14ac:dyDescent="0.2">
      <c r="A855" s="12"/>
      <c r="B855" s="12"/>
      <c r="C855" s="12"/>
      <c r="D855" s="12"/>
      <c r="E855" s="102" t="s">
        <v>236</v>
      </c>
      <c r="F855" s="199"/>
      <c r="G855" s="170">
        <v>314</v>
      </c>
      <c r="H855" s="170">
        <v>314</v>
      </c>
      <c r="I855" s="17">
        <f t="shared" si="52"/>
        <v>1</v>
      </c>
      <c r="J855" s="114"/>
    </row>
    <row r="856" spans="1:10" s="51" customFormat="1" ht="36" customHeight="1" x14ac:dyDescent="0.2">
      <c r="A856" s="12"/>
      <c r="B856" s="12"/>
      <c r="C856" s="12"/>
      <c r="D856" s="12"/>
      <c r="E856" s="102" t="s">
        <v>237</v>
      </c>
      <c r="F856" s="199"/>
      <c r="G856" s="170">
        <v>512.20000000000005</v>
      </c>
      <c r="H856" s="170">
        <v>512.20000000000005</v>
      </c>
      <c r="I856" s="17">
        <f t="shared" si="52"/>
        <v>1</v>
      </c>
      <c r="J856" s="114"/>
    </row>
    <row r="857" spans="1:10" s="51" customFormat="1" ht="36.75" customHeight="1" x14ac:dyDescent="0.2">
      <c r="A857" s="12"/>
      <c r="B857" s="12"/>
      <c r="C857" s="12"/>
      <c r="D857" s="12"/>
      <c r="E857" s="102" t="s">
        <v>238</v>
      </c>
      <c r="F857" s="199"/>
      <c r="G857" s="170">
        <v>362</v>
      </c>
      <c r="H857" s="170">
        <v>362</v>
      </c>
      <c r="I857" s="17">
        <f t="shared" si="52"/>
        <v>1</v>
      </c>
      <c r="J857" s="114"/>
    </row>
    <row r="858" spans="1:10" s="51" customFormat="1" ht="24.95" customHeight="1" x14ac:dyDescent="0.2">
      <c r="A858" s="12"/>
      <c r="B858" s="12"/>
      <c r="C858" s="12"/>
      <c r="D858" s="12"/>
      <c r="E858" s="102" t="s">
        <v>239</v>
      </c>
      <c r="F858" s="199"/>
      <c r="G858" s="170">
        <v>536.20000000000005</v>
      </c>
      <c r="H858" s="170">
        <v>536.20000000000005</v>
      </c>
      <c r="I858" s="17">
        <f t="shared" si="52"/>
        <v>1</v>
      </c>
      <c r="J858" s="114"/>
    </row>
    <row r="859" spans="1:10" s="51" customFormat="1" ht="24.95" customHeight="1" x14ac:dyDescent="0.2">
      <c r="A859" s="12"/>
      <c r="B859" s="12"/>
      <c r="C859" s="12"/>
      <c r="D859" s="12"/>
      <c r="E859" s="102" t="s">
        <v>240</v>
      </c>
      <c r="F859" s="199"/>
      <c r="G859" s="170">
        <v>512.20000000000005</v>
      </c>
      <c r="H859" s="170">
        <v>512.20000000000005</v>
      </c>
      <c r="I859" s="17">
        <f t="shared" si="52"/>
        <v>1</v>
      </c>
      <c r="J859" s="114"/>
    </row>
    <row r="860" spans="1:10" s="51" customFormat="1" ht="24.95" customHeight="1" x14ac:dyDescent="0.2">
      <c r="A860" s="12"/>
      <c r="B860" s="12"/>
      <c r="C860" s="12"/>
      <c r="D860" s="12"/>
      <c r="E860" s="102" t="s">
        <v>241</v>
      </c>
      <c r="F860" s="199"/>
      <c r="G860" s="170">
        <v>490.2</v>
      </c>
      <c r="H860" s="170">
        <v>490.2</v>
      </c>
      <c r="I860" s="17">
        <f t="shared" si="52"/>
        <v>1</v>
      </c>
      <c r="J860" s="114"/>
    </row>
    <row r="861" spans="1:10" s="51" customFormat="1" ht="24.95" customHeight="1" x14ac:dyDescent="0.2">
      <c r="A861" s="12"/>
      <c r="B861" s="12"/>
      <c r="C861" s="12"/>
      <c r="D861" s="12"/>
      <c r="E861" s="102" t="s">
        <v>242</v>
      </c>
      <c r="F861" s="199"/>
      <c r="G861" s="170">
        <v>432</v>
      </c>
      <c r="H861" s="170">
        <v>432</v>
      </c>
      <c r="I861" s="17">
        <f t="shared" si="52"/>
        <v>1</v>
      </c>
      <c r="J861" s="114"/>
    </row>
    <row r="862" spans="1:10" s="51" customFormat="1" ht="24.95" customHeight="1" x14ac:dyDescent="0.2">
      <c r="A862" s="12"/>
      <c r="B862" s="12"/>
      <c r="C862" s="12"/>
      <c r="D862" s="12"/>
      <c r="E862" s="102" t="s">
        <v>243</v>
      </c>
      <c r="F862" s="199"/>
      <c r="G862" s="170">
        <v>362</v>
      </c>
      <c r="H862" s="170">
        <v>362</v>
      </c>
      <c r="I862" s="17">
        <f t="shared" si="52"/>
        <v>1</v>
      </c>
      <c r="J862" s="114"/>
    </row>
    <row r="863" spans="1:10" s="51" customFormat="1" ht="24.95" customHeight="1" x14ac:dyDescent="0.2">
      <c r="A863" s="12"/>
      <c r="B863" s="12"/>
      <c r="C863" s="12"/>
      <c r="D863" s="12"/>
      <c r="E863" s="102" t="s">
        <v>244</v>
      </c>
      <c r="F863" s="199"/>
      <c r="G863" s="170">
        <v>405</v>
      </c>
      <c r="H863" s="170">
        <v>362</v>
      </c>
      <c r="I863" s="17">
        <f t="shared" si="52"/>
        <v>0.89382716049382716</v>
      </c>
      <c r="J863" s="114"/>
    </row>
    <row r="864" spans="1:10" s="51" customFormat="1" ht="31.5" customHeight="1" x14ac:dyDescent="0.2">
      <c r="A864" s="12"/>
      <c r="B864" s="12"/>
      <c r="C864" s="12"/>
      <c r="D864" s="12"/>
      <c r="E864" s="102" t="s">
        <v>245</v>
      </c>
      <c r="F864" s="199"/>
      <c r="G864" s="170">
        <v>536.20000000000005</v>
      </c>
      <c r="H864" s="170">
        <v>536.20000000000005</v>
      </c>
      <c r="I864" s="17">
        <f t="shared" si="52"/>
        <v>1</v>
      </c>
      <c r="J864" s="114"/>
    </row>
    <row r="865" spans="1:10" s="51" customFormat="1" ht="32.25" customHeight="1" x14ac:dyDescent="0.2">
      <c r="A865" s="12"/>
      <c r="B865" s="12"/>
      <c r="C865" s="12"/>
      <c r="D865" s="12"/>
      <c r="E865" s="102" t="s">
        <v>246</v>
      </c>
      <c r="F865" s="199"/>
      <c r="G865" s="170">
        <v>200</v>
      </c>
      <c r="H865" s="170">
        <v>180</v>
      </c>
      <c r="I865" s="17">
        <f t="shared" si="52"/>
        <v>0.9</v>
      </c>
      <c r="J865" s="114"/>
    </row>
    <row r="866" spans="1:10" s="51" customFormat="1" ht="32.25" customHeight="1" x14ac:dyDescent="0.2">
      <c r="A866" s="12"/>
      <c r="B866" s="12"/>
      <c r="C866" s="12"/>
      <c r="D866" s="12"/>
      <c r="E866" s="102" t="s">
        <v>247</v>
      </c>
      <c r="F866" s="199"/>
      <c r="G866" s="170">
        <v>600</v>
      </c>
      <c r="H866" s="170">
        <v>595</v>
      </c>
      <c r="I866" s="17">
        <f t="shared" si="52"/>
        <v>0.9916666666666667</v>
      </c>
      <c r="J866" s="114"/>
    </row>
    <row r="867" spans="1:10" s="51" customFormat="1" ht="31.5" customHeight="1" x14ac:dyDescent="0.2">
      <c r="A867" s="12"/>
      <c r="B867" s="12"/>
      <c r="C867" s="12"/>
      <c r="D867" s="12"/>
      <c r="E867" s="102" t="s">
        <v>248</v>
      </c>
      <c r="F867" s="199"/>
      <c r="G867" s="170">
        <v>500</v>
      </c>
      <c r="H867" s="170">
        <v>495</v>
      </c>
      <c r="I867" s="17">
        <f t="shared" si="52"/>
        <v>0.99</v>
      </c>
      <c r="J867" s="114"/>
    </row>
    <row r="868" spans="1:10" s="51" customFormat="1" ht="32.25" customHeight="1" x14ac:dyDescent="0.2">
      <c r="A868" s="12"/>
      <c r="B868" s="12"/>
      <c r="C868" s="12"/>
      <c r="D868" s="12"/>
      <c r="E868" s="102" t="s">
        <v>249</v>
      </c>
      <c r="F868" s="199"/>
      <c r="G868" s="170">
        <v>180</v>
      </c>
      <c r="H868" s="170">
        <v>179</v>
      </c>
      <c r="I868" s="17">
        <f t="shared" si="52"/>
        <v>0.99444444444444446</v>
      </c>
      <c r="J868" s="114"/>
    </row>
    <row r="869" spans="1:10" s="51" customFormat="1" ht="36.75" customHeight="1" x14ac:dyDescent="0.2">
      <c r="A869" s="12"/>
      <c r="B869" s="12"/>
      <c r="C869" s="12"/>
      <c r="D869" s="12"/>
      <c r="E869" s="102" t="s">
        <v>250</v>
      </c>
      <c r="F869" s="199"/>
      <c r="G869" s="170">
        <v>170</v>
      </c>
      <c r="H869" s="170">
        <v>169</v>
      </c>
      <c r="I869" s="17">
        <f t="shared" si="52"/>
        <v>0.99411764705882355</v>
      </c>
      <c r="J869" s="114"/>
    </row>
    <row r="870" spans="1:10" s="51" customFormat="1" ht="24.95" customHeight="1" x14ac:dyDescent="0.2">
      <c r="A870" s="12" t="s">
        <v>345</v>
      </c>
      <c r="B870" s="12" t="s">
        <v>324</v>
      </c>
      <c r="C870" s="12" t="s">
        <v>323</v>
      </c>
      <c r="D870" s="12" t="s">
        <v>340</v>
      </c>
      <c r="E870" s="20" t="s">
        <v>157</v>
      </c>
      <c r="F870" s="93">
        <f>SUM(F871,F877)</f>
        <v>0</v>
      </c>
      <c r="G870" s="142">
        <f>SUM(G871,G877)</f>
        <v>85918.2</v>
      </c>
      <c r="H870" s="142">
        <f>SUM(H871,H877)</f>
        <v>85717.2</v>
      </c>
      <c r="I870" s="16">
        <f t="shared" si="52"/>
        <v>0.99766056551464066</v>
      </c>
      <c r="J870" s="114"/>
    </row>
    <row r="871" spans="1:10" s="51" customFormat="1" ht="24.95" customHeight="1" x14ac:dyDescent="0.2">
      <c r="A871" s="12"/>
      <c r="B871" s="12"/>
      <c r="C871" s="12"/>
      <c r="D871" s="12"/>
      <c r="E871" s="61" t="s">
        <v>320</v>
      </c>
      <c r="F871" s="92">
        <f>SUM(F872:F876)</f>
        <v>0</v>
      </c>
      <c r="G871" s="142">
        <f>SUM(G872:G876)</f>
        <v>83600</v>
      </c>
      <c r="H871" s="142">
        <f>SUM(H872:H876)</f>
        <v>83399</v>
      </c>
      <c r="I871" s="16">
        <f t="shared" si="52"/>
        <v>0.99759569377990431</v>
      </c>
      <c r="J871" s="114"/>
    </row>
    <row r="872" spans="1:10" s="51" customFormat="1" ht="50.25" customHeight="1" x14ac:dyDescent="0.2">
      <c r="A872" s="12"/>
      <c r="B872" s="12"/>
      <c r="C872" s="12"/>
      <c r="D872" s="12"/>
      <c r="E872" s="102" t="s">
        <v>251</v>
      </c>
      <c r="F872" s="200"/>
      <c r="G872" s="170">
        <v>18623.400000000001</v>
      </c>
      <c r="H872" s="170">
        <v>18623.400000000001</v>
      </c>
      <c r="I872" s="17">
        <f t="shared" si="52"/>
        <v>1</v>
      </c>
      <c r="J872" s="114"/>
    </row>
    <row r="873" spans="1:10" s="51" customFormat="1" ht="41.25" customHeight="1" x14ac:dyDescent="0.2">
      <c r="A873" s="12"/>
      <c r="B873" s="12"/>
      <c r="C873" s="12"/>
      <c r="D873" s="12"/>
      <c r="E873" s="102" t="s">
        <v>252</v>
      </c>
      <c r="F873" s="200"/>
      <c r="G873" s="170">
        <v>18580.2</v>
      </c>
      <c r="H873" s="170">
        <v>18379.25</v>
      </c>
      <c r="I873" s="17">
        <f t="shared" si="52"/>
        <v>0.98918472352288989</v>
      </c>
      <c r="J873" s="114"/>
    </row>
    <row r="874" spans="1:10" s="51" customFormat="1" ht="48.75" customHeight="1" x14ac:dyDescent="0.2">
      <c r="A874" s="12"/>
      <c r="B874" s="12"/>
      <c r="C874" s="12"/>
      <c r="D874" s="12"/>
      <c r="E874" s="102" t="s">
        <v>253</v>
      </c>
      <c r="F874" s="200"/>
      <c r="G874" s="170">
        <v>18487</v>
      </c>
      <c r="H874" s="170">
        <v>18487</v>
      </c>
      <c r="I874" s="17">
        <f t="shared" si="52"/>
        <v>1</v>
      </c>
      <c r="J874" s="114"/>
    </row>
    <row r="875" spans="1:10" s="51" customFormat="1" ht="51" customHeight="1" x14ac:dyDescent="0.2">
      <c r="A875" s="12"/>
      <c r="B875" s="12"/>
      <c r="C875" s="12"/>
      <c r="D875" s="12"/>
      <c r="E875" s="102" t="s">
        <v>254</v>
      </c>
      <c r="F875" s="200"/>
      <c r="G875" s="170">
        <v>13950</v>
      </c>
      <c r="H875" s="170">
        <v>13950</v>
      </c>
      <c r="I875" s="17">
        <f t="shared" si="52"/>
        <v>1</v>
      </c>
      <c r="J875" s="114"/>
    </row>
    <row r="876" spans="1:10" s="51" customFormat="1" ht="55.5" customHeight="1" x14ac:dyDescent="0.2">
      <c r="A876" s="12"/>
      <c r="B876" s="12"/>
      <c r="C876" s="12"/>
      <c r="D876" s="12"/>
      <c r="E876" s="102" t="s">
        <v>255</v>
      </c>
      <c r="F876" s="200"/>
      <c r="G876" s="170">
        <v>13959.4</v>
      </c>
      <c r="H876" s="170">
        <v>13959.35</v>
      </c>
      <c r="I876" s="17">
        <f t="shared" si="52"/>
        <v>0.99999641818416274</v>
      </c>
      <c r="J876" s="114"/>
    </row>
    <row r="877" spans="1:10" s="51" customFormat="1" ht="32.25" customHeight="1" x14ac:dyDescent="0.2">
      <c r="A877" s="12"/>
      <c r="B877" s="12"/>
      <c r="C877" s="12"/>
      <c r="D877" s="12"/>
      <c r="E877" s="61" t="s">
        <v>348</v>
      </c>
      <c r="F877" s="199">
        <f>SUM(F878:F882)</f>
        <v>0</v>
      </c>
      <c r="G877" s="171">
        <f>SUM(G878:G882)</f>
        <v>2318.1999999999998</v>
      </c>
      <c r="H877" s="171">
        <f>SUM(H878:H882)</f>
        <v>2318.1999999999998</v>
      </c>
      <c r="I877" s="16">
        <f t="shared" si="52"/>
        <v>1</v>
      </c>
      <c r="J877" s="114"/>
    </row>
    <row r="878" spans="1:10" s="51" customFormat="1" ht="44.25" customHeight="1" x14ac:dyDescent="0.2">
      <c r="A878" s="12"/>
      <c r="B878" s="12"/>
      <c r="C878" s="12"/>
      <c r="D878" s="12"/>
      <c r="E878" s="102" t="s">
        <v>251</v>
      </c>
      <c r="F878" s="199"/>
      <c r="G878" s="170">
        <v>481</v>
      </c>
      <c r="H878" s="170">
        <v>481</v>
      </c>
      <c r="I878" s="17">
        <f t="shared" si="52"/>
        <v>1</v>
      </c>
      <c r="J878" s="114"/>
    </row>
    <row r="879" spans="1:10" s="51" customFormat="1" ht="45.75" customHeight="1" x14ac:dyDescent="0.2">
      <c r="A879" s="12"/>
      <c r="B879" s="12"/>
      <c r="C879" s="12"/>
      <c r="D879" s="12"/>
      <c r="E879" s="102" t="s">
        <v>252</v>
      </c>
      <c r="F879" s="169"/>
      <c r="G879" s="144">
        <v>480</v>
      </c>
      <c r="H879" s="144">
        <v>480</v>
      </c>
      <c r="I879" s="17">
        <f t="shared" si="52"/>
        <v>1</v>
      </c>
      <c r="J879" s="114"/>
    </row>
    <row r="880" spans="1:10" s="51" customFormat="1" ht="52.5" customHeight="1" x14ac:dyDescent="0.2">
      <c r="A880" s="12"/>
      <c r="B880" s="12"/>
      <c r="C880" s="12"/>
      <c r="D880" s="12"/>
      <c r="E880" s="102" t="s">
        <v>253</v>
      </c>
      <c r="F880" s="169"/>
      <c r="G880" s="144">
        <v>634.20000000000005</v>
      </c>
      <c r="H880" s="144">
        <v>634.20000000000005</v>
      </c>
      <c r="I880" s="17">
        <f t="shared" si="52"/>
        <v>1</v>
      </c>
      <c r="J880" s="114"/>
    </row>
    <row r="881" spans="1:10" s="51" customFormat="1" ht="46.5" customHeight="1" x14ac:dyDescent="0.2">
      <c r="A881" s="12"/>
      <c r="B881" s="12"/>
      <c r="C881" s="12"/>
      <c r="D881" s="12"/>
      <c r="E881" s="102" t="s">
        <v>254</v>
      </c>
      <c r="F881" s="169"/>
      <c r="G881" s="144">
        <v>362</v>
      </c>
      <c r="H881" s="144">
        <v>362</v>
      </c>
      <c r="I881" s="17">
        <f t="shared" si="52"/>
        <v>1</v>
      </c>
      <c r="J881" s="114"/>
    </row>
    <row r="882" spans="1:10" s="51" customFormat="1" ht="54" customHeight="1" x14ac:dyDescent="0.2">
      <c r="A882" s="12"/>
      <c r="B882" s="12"/>
      <c r="C882" s="12"/>
      <c r="D882" s="12"/>
      <c r="E882" s="102" t="s">
        <v>255</v>
      </c>
      <c r="F882" s="169"/>
      <c r="G882" s="144">
        <v>361</v>
      </c>
      <c r="H882" s="144">
        <v>361</v>
      </c>
      <c r="I882" s="17">
        <f t="shared" si="52"/>
        <v>1</v>
      </c>
      <c r="J882" s="114"/>
    </row>
    <row r="883" spans="1:10" s="51" customFormat="1" x14ac:dyDescent="0.2">
      <c r="A883" s="12" t="s">
        <v>328</v>
      </c>
      <c r="B883" s="12" t="s">
        <v>323</v>
      </c>
      <c r="C883" s="12" t="s">
        <v>323</v>
      </c>
      <c r="D883" s="12" t="s">
        <v>323</v>
      </c>
      <c r="E883" s="19" t="s">
        <v>329</v>
      </c>
      <c r="F883" s="92">
        <f>SUM(F884:F884)</f>
        <v>0</v>
      </c>
      <c r="G883" s="142">
        <f>SUM(G884:G884)</f>
        <v>4000</v>
      </c>
      <c r="H883" s="142">
        <f>SUM(H884:H884)</f>
        <v>3906.25</v>
      </c>
      <c r="I883" s="16">
        <f t="shared" si="52"/>
        <v>0.9765625</v>
      </c>
      <c r="J883" s="114"/>
    </row>
    <row r="884" spans="1:10" s="53" customFormat="1" ht="36.75" customHeight="1" x14ac:dyDescent="0.2">
      <c r="A884" s="12"/>
      <c r="B884" s="12"/>
      <c r="C884" s="12"/>
      <c r="D884" s="12"/>
      <c r="E884" s="60" t="s">
        <v>348</v>
      </c>
      <c r="F884" s="93"/>
      <c r="G884" s="144">
        <v>4000</v>
      </c>
      <c r="H884" s="144">
        <v>3906.25</v>
      </c>
      <c r="I884" s="17">
        <f t="shared" si="52"/>
        <v>0.9765625</v>
      </c>
      <c r="J884" s="118"/>
    </row>
    <row r="885" spans="1:10" s="110" customFormat="1" ht="27" customHeight="1" x14ac:dyDescent="0.2">
      <c r="A885" s="107"/>
      <c r="B885" s="107"/>
      <c r="C885" s="107"/>
      <c r="D885" s="107"/>
      <c r="E885" s="108" t="s">
        <v>413</v>
      </c>
      <c r="F885" s="146">
        <f>SUM(F890,F899,F919,F930)</f>
        <v>0</v>
      </c>
      <c r="G885" s="146">
        <f>SUM(G890,G899,G919,G930)</f>
        <v>744170</v>
      </c>
      <c r="H885" s="146">
        <f>SUM(H890,H899,H919,H930)</f>
        <v>740906.17999999993</v>
      </c>
      <c r="I885" s="109">
        <f t="shared" si="52"/>
        <v>0.99561414730505116</v>
      </c>
      <c r="J885" s="115"/>
    </row>
    <row r="886" spans="1:10" s="51" customFormat="1" ht="21.75" customHeight="1" x14ac:dyDescent="0.2">
      <c r="A886" s="15"/>
      <c r="B886" s="15"/>
      <c r="C886" s="15"/>
      <c r="D886" s="15"/>
      <c r="E886" s="61" t="s">
        <v>320</v>
      </c>
      <c r="F886" s="92">
        <f>SUM(F920,F932)</f>
        <v>0</v>
      </c>
      <c r="G886" s="92">
        <f>SUM(G920,G932)</f>
        <v>268355</v>
      </c>
      <c r="H886" s="92">
        <f>SUM(H920,H932)</f>
        <v>267492.89</v>
      </c>
      <c r="I886" s="16">
        <f t="shared" si="52"/>
        <v>0.99678742710215951</v>
      </c>
      <c r="J886" s="114"/>
    </row>
    <row r="887" spans="1:10" s="51" customFormat="1" ht="32.25" customHeight="1" x14ac:dyDescent="0.2">
      <c r="A887" s="15"/>
      <c r="B887" s="15"/>
      <c r="C887" s="15"/>
      <c r="D887" s="15"/>
      <c r="E887" s="61" t="s">
        <v>321</v>
      </c>
      <c r="F887" s="92">
        <f>SUM(F891,F900,F931)</f>
        <v>0</v>
      </c>
      <c r="G887" s="92">
        <f>SUM(G891,G900,G931)</f>
        <v>443562.5</v>
      </c>
      <c r="H887" s="92">
        <f>SUM(H891,H900,H931)</f>
        <v>441538.83</v>
      </c>
      <c r="I887" s="16">
        <f t="shared" si="52"/>
        <v>0.99543768916443576</v>
      </c>
      <c r="J887" s="114"/>
    </row>
    <row r="888" spans="1:10" s="51" customFormat="1" ht="33" customHeight="1" x14ac:dyDescent="0.2">
      <c r="A888" s="15"/>
      <c r="B888" s="15"/>
      <c r="C888" s="15"/>
      <c r="D888" s="15"/>
      <c r="E888" s="61" t="s">
        <v>348</v>
      </c>
      <c r="F888" s="92">
        <f>SUM(F895,F909,F926,F933)</f>
        <v>0</v>
      </c>
      <c r="G888" s="92">
        <f>SUM(G895,G909,G926,G933)</f>
        <v>32252.5</v>
      </c>
      <c r="H888" s="92">
        <f>SUM(H895,H909,H926,H933)</f>
        <v>31874.46</v>
      </c>
      <c r="I888" s="16">
        <f t="shared" si="52"/>
        <v>0.98827873808231914</v>
      </c>
      <c r="J888" s="114"/>
    </row>
    <row r="889" spans="1:10" s="52" customFormat="1" x14ac:dyDescent="0.2">
      <c r="A889" s="12"/>
      <c r="B889" s="12"/>
      <c r="C889" s="12"/>
      <c r="D889" s="12"/>
      <c r="E889" s="18" t="s">
        <v>354</v>
      </c>
      <c r="F889" s="169"/>
      <c r="G889" s="169"/>
      <c r="H889" s="169"/>
      <c r="I889" s="16" t="str">
        <f t="shared" si="52"/>
        <v xml:space="preserve">       </v>
      </c>
      <c r="J889" s="117"/>
    </row>
    <row r="890" spans="1:10" s="52" customFormat="1" ht="31.5" customHeight="1" x14ac:dyDescent="0.2">
      <c r="A890" s="12" t="s">
        <v>349</v>
      </c>
      <c r="B890" s="12" t="s">
        <v>340</v>
      </c>
      <c r="C890" s="12" t="s">
        <v>323</v>
      </c>
      <c r="D890" s="12" t="s">
        <v>323</v>
      </c>
      <c r="E890" s="19" t="s">
        <v>485</v>
      </c>
      <c r="F890" s="92">
        <f>SUM(F891,F895)</f>
        <v>0</v>
      </c>
      <c r="G890" s="92">
        <f>SUM(G891,G895)</f>
        <v>24622.5</v>
      </c>
      <c r="H890" s="92">
        <f>SUM(H891,H895)</f>
        <v>24364.48</v>
      </c>
      <c r="I890" s="16">
        <f t="shared" si="52"/>
        <v>0.98952096659559341</v>
      </c>
      <c r="J890" s="117"/>
    </row>
    <row r="891" spans="1:10" s="52" customFormat="1" ht="35.25" customHeight="1" x14ac:dyDescent="0.2">
      <c r="A891" s="12"/>
      <c r="B891" s="12"/>
      <c r="C891" s="12"/>
      <c r="D891" s="12"/>
      <c r="E891" s="61" t="s">
        <v>321</v>
      </c>
      <c r="F891" s="93">
        <f>SUM(F892:F894)</f>
        <v>0</v>
      </c>
      <c r="G891" s="92">
        <f>SUM(G892:G894)</f>
        <v>23922.5</v>
      </c>
      <c r="H891" s="92">
        <f>SUM(H892:H894)</f>
        <v>23664.48</v>
      </c>
      <c r="I891" s="16">
        <f t="shared" si="52"/>
        <v>0.98921433796634961</v>
      </c>
      <c r="J891" s="117"/>
    </row>
    <row r="892" spans="1:10" s="52" customFormat="1" ht="37.5" customHeight="1" x14ac:dyDescent="0.2">
      <c r="A892" s="12"/>
      <c r="B892" s="12"/>
      <c r="C892" s="12"/>
      <c r="D892" s="12"/>
      <c r="E892" s="106" t="s">
        <v>194</v>
      </c>
      <c r="F892" s="93"/>
      <c r="G892" s="144">
        <v>5000</v>
      </c>
      <c r="H892" s="144">
        <v>4964.67</v>
      </c>
      <c r="I892" s="17">
        <f t="shared" si="52"/>
        <v>0.99293399999999998</v>
      </c>
      <c r="J892" s="117"/>
    </row>
    <row r="893" spans="1:10" s="52" customFormat="1" ht="27" x14ac:dyDescent="0.2">
      <c r="A893" s="12"/>
      <c r="B893" s="12"/>
      <c r="C893" s="12"/>
      <c r="D893" s="12"/>
      <c r="E893" s="106" t="s">
        <v>195</v>
      </c>
      <c r="F893" s="93"/>
      <c r="G893" s="144">
        <v>12922.5</v>
      </c>
      <c r="H893" s="144">
        <v>12729.88</v>
      </c>
      <c r="I893" s="17">
        <f t="shared" si="52"/>
        <v>0.98509421551557352</v>
      </c>
      <c r="J893" s="117"/>
    </row>
    <row r="894" spans="1:10" s="52" customFormat="1" ht="24" customHeight="1" x14ac:dyDescent="0.2">
      <c r="A894" s="12"/>
      <c r="B894" s="12"/>
      <c r="C894" s="12"/>
      <c r="D894" s="12"/>
      <c r="E894" s="106" t="s">
        <v>196</v>
      </c>
      <c r="F894" s="93"/>
      <c r="G894" s="144">
        <v>6000</v>
      </c>
      <c r="H894" s="144">
        <v>5969.93</v>
      </c>
      <c r="I894" s="17">
        <f t="shared" si="52"/>
        <v>0.99498833333333336</v>
      </c>
      <c r="J894" s="117"/>
    </row>
    <row r="895" spans="1:10" s="52" customFormat="1" ht="28.5" x14ac:dyDescent="0.2">
      <c r="A895" s="12"/>
      <c r="B895" s="12"/>
      <c r="C895" s="12"/>
      <c r="D895" s="12"/>
      <c r="E895" s="61" t="s">
        <v>348</v>
      </c>
      <c r="F895" s="93">
        <f>SUM(F896:F898)</f>
        <v>0</v>
      </c>
      <c r="G895" s="92">
        <f>SUM(G896:G898)</f>
        <v>700</v>
      </c>
      <c r="H895" s="92">
        <f>SUM(H896:H898)</f>
        <v>700</v>
      </c>
      <c r="I895" s="16">
        <f t="shared" si="52"/>
        <v>1</v>
      </c>
      <c r="J895" s="117"/>
    </row>
    <row r="896" spans="1:10" s="52" customFormat="1" ht="34.5" customHeight="1" x14ac:dyDescent="0.2">
      <c r="A896" s="12"/>
      <c r="B896" s="12"/>
      <c r="C896" s="12"/>
      <c r="D896" s="12"/>
      <c r="E896" s="106" t="s">
        <v>194</v>
      </c>
      <c r="F896" s="93"/>
      <c r="G896" s="144">
        <v>175</v>
      </c>
      <c r="H896" s="144">
        <v>175</v>
      </c>
      <c r="I896" s="17">
        <f t="shared" si="52"/>
        <v>1</v>
      </c>
      <c r="J896" s="117"/>
    </row>
    <row r="897" spans="1:10" s="52" customFormat="1" ht="27" x14ac:dyDescent="0.2">
      <c r="A897" s="12"/>
      <c r="B897" s="12"/>
      <c r="C897" s="12"/>
      <c r="D897" s="12"/>
      <c r="E897" s="106" t="s">
        <v>195</v>
      </c>
      <c r="F897" s="93"/>
      <c r="G897" s="144">
        <v>350</v>
      </c>
      <c r="H897" s="144">
        <v>350</v>
      </c>
      <c r="I897" s="17">
        <f t="shared" si="52"/>
        <v>1</v>
      </c>
      <c r="J897" s="117"/>
    </row>
    <row r="898" spans="1:10" s="52" customFormat="1" ht="23.25" customHeight="1" x14ac:dyDescent="0.2">
      <c r="A898" s="12"/>
      <c r="B898" s="12"/>
      <c r="C898" s="12"/>
      <c r="D898" s="12"/>
      <c r="E898" s="106" t="s">
        <v>196</v>
      </c>
      <c r="F898" s="93"/>
      <c r="G898" s="144">
        <v>175</v>
      </c>
      <c r="H898" s="144">
        <v>175</v>
      </c>
      <c r="I898" s="17">
        <f t="shared" si="52"/>
        <v>1</v>
      </c>
      <c r="J898" s="117"/>
    </row>
    <row r="899" spans="1:10" s="52" customFormat="1" ht="24.75" customHeight="1" x14ac:dyDescent="0.2">
      <c r="A899" s="12" t="s">
        <v>345</v>
      </c>
      <c r="B899" s="12" t="s">
        <v>324</v>
      </c>
      <c r="C899" s="12" t="s">
        <v>323</v>
      </c>
      <c r="D899" s="12" t="s">
        <v>350</v>
      </c>
      <c r="E899" s="20" t="s">
        <v>410</v>
      </c>
      <c r="F899" s="92">
        <f>SUM(F900,F909)</f>
        <v>0</v>
      </c>
      <c r="G899" s="92">
        <f>SUM(G900,G909)</f>
        <v>430192.5</v>
      </c>
      <c r="H899" s="92">
        <f>SUM(H900,H909)</f>
        <v>428141.44</v>
      </c>
      <c r="I899" s="16">
        <f t="shared" si="52"/>
        <v>0.99523222743306772</v>
      </c>
      <c r="J899" s="117"/>
    </row>
    <row r="900" spans="1:10" s="52" customFormat="1" ht="28.5" x14ac:dyDescent="0.2">
      <c r="A900" s="15"/>
      <c r="B900" s="15"/>
      <c r="C900" s="15"/>
      <c r="D900" s="15"/>
      <c r="E900" s="61" t="s">
        <v>321</v>
      </c>
      <c r="F900" s="92">
        <f>SUM(F901:F908)</f>
        <v>0</v>
      </c>
      <c r="G900" s="92">
        <f>SUM(G901:G908)</f>
        <v>416840</v>
      </c>
      <c r="H900" s="92">
        <f>SUM(H901:H908)</f>
        <v>415166.64</v>
      </c>
      <c r="I900" s="16">
        <f t="shared" si="52"/>
        <v>0.99598560598790908</v>
      </c>
      <c r="J900" s="117"/>
    </row>
    <row r="901" spans="1:10" s="52" customFormat="1" ht="35.25" customHeight="1" x14ac:dyDescent="0.2">
      <c r="A901" s="15"/>
      <c r="B901" s="15"/>
      <c r="C901" s="15"/>
      <c r="D901" s="15"/>
      <c r="E901" s="106" t="s">
        <v>193</v>
      </c>
      <c r="F901" s="93"/>
      <c r="G901" s="144">
        <v>10000</v>
      </c>
      <c r="H901" s="144">
        <v>9989.99</v>
      </c>
      <c r="I901" s="17">
        <f t="shared" si="52"/>
        <v>0.99899899999999997</v>
      </c>
      <c r="J901" s="117"/>
    </row>
    <row r="902" spans="1:10" s="52" customFormat="1" ht="34.5" customHeight="1" x14ac:dyDescent="0.2">
      <c r="A902" s="15"/>
      <c r="B902" s="15"/>
      <c r="C902" s="15"/>
      <c r="D902" s="15"/>
      <c r="E902" s="106" t="s">
        <v>185</v>
      </c>
      <c r="F902" s="93"/>
      <c r="G902" s="144">
        <v>48938</v>
      </c>
      <c r="H902" s="144">
        <v>48605</v>
      </c>
      <c r="I902" s="17">
        <f t="shared" si="52"/>
        <v>0.99319547182148837</v>
      </c>
      <c r="J902" s="117"/>
    </row>
    <row r="903" spans="1:10" s="52" customFormat="1" ht="35.25" customHeight="1" x14ac:dyDescent="0.2">
      <c r="A903" s="15"/>
      <c r="B903" s="15"/>
      <c r="C903" s="15"/>
      <c r="D903" s="15"/>
      <c r="E903" s="106" t="s">
        <v>186</v>
      </c>
      <c r="F903" s="93"/>
      <c r="G903" s="144">
        <v>36295</v>
      </c>
      <c r="H903" s="144">
        <v>36160.800000000003</v>
      </c>
      <c r="I903" s="17">
        <f t="shared" si="52"/>
        <v>0.99630252100840344</v>
      </c>
      <c r="J903" s="117"/>
    </row>
    <row r="904" spans="1:10" s="52" customFormat="1" ht="33.75" customHeight="1" x14ac:dyDescent="0.2">
      <c r="A904" s="15"/>
      <c r="B904" s="15"/>
      <c r="C904" s="15"/>
      <c r="D904" s="15"/>
      <c r="E904" s="106" t="s">
        <v>187</v>
      </c>
      <c r="F904" s="93"/>
      <c r="G904" s="144">
        <v>41300</v>
      </c>
      <c r="H904" s="144">
        <v>41237.699999999997</v>
      </c>
      <c r="I904" s="17">
        <f t="shared" si="52"/>
        <v>0.99849152542372877</v>
      </c>
      <c r="J904" s="117"/>
    </row>
    <row r="905" spans="1:10" s="52" customFormat="1" ht="27" x14ac:dyDescent="0.2">
      <c r="A905" s="15"/>
      <c r="B905" s="15"/>
      <c r="C905" s="15"/>
      <c r="D905" s="15"/>
      <c r="E905" s="106" t="s">
        <v>188</v>
      </c>
      <c r="F905" s="93"/>
      <c r="G905" s="144">
        <v>49795</v>
      </c>
      <c r="H905" s="144">
        <v>49782.04</v>
      </c>
      <c r="I905" s="17">
        <f t="shared" si="52"/>
        <v>0.99973973290491014</v>
      </c>
      <c r="J905" s="117"/>
    </row>
    <row r="906" spans="1:10" s="52" customFormat="1" ht="27" x14ac:dyDescent="0.2">
      <c r="A906" s="15"/>
      <c r="B906" s="15"/>
      <c r="C906" s="15"/>
      <c r="D906" s="15"/>
      <c r="E906" s="106" t="s">
        <v>190</v>
      </c>
      <c r="F906" s="93"/>
      <c r="G906" s="144">
        <v>86500</v>
      </c>
      <c r="H906" s="144">
        <v>86062.03</v>
      </c>
      <c r="I906" s="17">
        <f t="shared" ref="I906:I969" si="53">IF(H906=0,"       ",H906/G906)</f>
        <v>0.99493676300578038</v>
      </c>
      <c r="J906" s="117"/>
    </row>
    <row r="907" spans="1:10" s="52" customFormat="1" ht="27" x14ac:dyDescent="0.2">
      <c r="A907" s="15"/>
      <c r="B907" s="15"/>
      <c r="C907" s="15"/>
      <c r="D907" s="15"/>
      <c r="E907" s="106" t="s">
        <v>191</v>
      </c>
      <c r="F907" s="93"/>
      <c r="G907" s="144">
        <v>66912</v>
      </c>
      <c r="H907" s="144">
        <v>66897.17</v>
      </c>
      <c r="I907" s="17">
        <f t="shared" si="53"/>
        <v>0.99977836561453848</v>
      </c>
      <c r="J907" s="117"/>
    </row>
    <row r="908" spans="1:10" s="52" customFormat="1" ht="27" x14ac:dyDescent="0.2">
      <c r="A908" s="15"/>
      <c r="B908" s="15"/>
      <c r="C908" s="15"/>
      <c r="D908" s="15"/>
      <c r="E908" s="106" t="s">
        <v>192</v>
      </c>
      <c r="F908" s="93"/>
      <c r="G908" s="144">
        <v>77100</v>
      </c>
      <c r="H908" s="144">
        <v>76431.91</v>
      </c>
      <c r="I908" s="17">
        <f t="shared" si="53"/>
        <v>0.9913347600518807</v>
      </c>
      <c r="J908" s="117"/>
    </row>
    <row r="909" spans="1:10" s="52" customFormat="1" ht="28.5" x14ac:dyDescent="0.2">
      <c r="A909" s="15"/>
      <c r="B909" s="15"/>
      <c r="C909" s="15"/>
      <c r="D909" s="15"/>
      <c r="E909" s="61" t="s">
        <v>348</v>
      </c>
      <c r="F909" s="93">
        <f>SUM(F910:F918)</f>
        <v>0</v>
      </c>
      <c r="G909" s="92">
        <f>SUM(G910:G918)</f>
        <v>13352.5</v>
      </c>
      <c r="H909" s="92">
        <f>SUM(H910:H918)</f>
        <v>12974.8</v>
      </c>
      <c r="I909" s="16">
        <f t="shared" si="53"/>
        <v>0.97171316232915184</v>
      </c>
      <c r="J909" s="117"/>
    </row>
    <row r="910" spans="1:10" s="52" customFormat="1" ht="39.75" customHeight="1" x14ac:dyDescent="0.2">
      <c r="A910" s="15"/>
      <c r="B910" s="15"/>
      <c r="C910" s="15"/>
      <c r="D910" s="15"/>
      <c r="E910" s="106" t="s">
        <v>193</v>
      </c>
      <c r="F910" s="93"/>
      <c r="G910" s="144">
        <v>350</v>
      </c>
      <c r="H910" s="144"/>
      <c r="I910" s="17" t="str">
        <f t="shared" si="53"/>
        <v xml:space="preserve">       </v>
      </c>
      <c r="J910" s="117"/>
    </row>
    <row r="911" spans="1:10" s="52" customFormat="1" ht="36" customHeight="1" x14ac:dyDescent="0.2">
      <c r="A911" s="15"/>
      <c r="B911" s="15"/>
      <c r="C911" s="15"/>
      <c r="D911" s="15"/>
      <c r="E911" s="106" t="s">
        <v>185</v>
      </c>
      <c r="F911" s="93"/>
      <c r="G911" s="144">
        <v>1400</v>
      </c>
      <c r="H911" s="144">
        <v>1400</v>
      </c>
      <c r="I911" s="17">
        <f t="shared" si="53"/>
        <v>1</v>
      </c>
      <c r="J911" s="117"/>
    </row>
    <row r="912" spans="1:10" s="52" customFormat="1" ht="27" x14ac:dyDescent="0.2">
      <c r="A912" s="15"/>
      <c r="B912" s="15"/>
      <c r="C912" s="15"/>
      <c r="D912" s="15"/>
      <c r="E912" s="106" t="s">
        <v>186</v>
      </c>
      <c r="F912" s="93"/>
      <c r="G912" s="144">
        <v>1487.5</v>
      </c>
      <c r="H912" s="144">
        <v>1480</v>
      </c>
      <c r="I912" s="17">
        <f t="shared" si="53"/>
        <v>0.99495798319327733</v>
      </c>
      <c r="J912" s="117"/>
    </row>
    <row r="913" spans="1:10" s="52" customFormat="1" ht="31.5" customHeight="1" x14ac:dyDescent="0.2">
      <c r="A913" s="15"/>
      <c r="B913" s="15"/>
      <c r="C913" s="15"/>
      <c r="D913" s="15"/>
      <c r="E913" s="106" t="s">
        <v>187</v>
      </c>
      <c r="F913" s="93"/>
      <c r="G913" s="144">
        <v>1487.5</v>
      </c>
      <c r="H913" s="144">
        <v>1480</v>
      </c>
      <c r="I913" s="17">
        <f t="shared" si="53"/>
        <v>0.99495798319327733</v>
      </c>
      <c r="J913" s="117"/>
    </row>
    <row r="914" spans="1:10" s="52" customFormat="1" ht="30" customHeight="1" x14ac:dyDescent="0.2">
      <c r="A914" s="15"/>
      <c r="B914" s="15"/>
      <c r="C914" s="15"/>
      <c r="D914" s="15"/>
      <c r="E914" s="106" t="s">
        <v>188</v>
      </c>
      <c r="F914" s="93"/>
      <c r="G914" s="144">
        <v>1750</v>
      </c>
      <c r="H914" s="144">
        <v>1750</v>
      </c>
      <c r="I914" s="17">
        <f t="shared" si="53"/>
        <v>1</v>
      </c>
      <c r="J914" s="117"/>
    </row>
    <row r="915" spans="1:10" s="52" customFormat="1" ht="24.75" customHeight="1" x14ac:dyDescent="0.2">
      <c r="A915" s="15"/>
      <c r="B915" s="15"/>
      <c r="C915" s="15"/>
      <c r="D915" s="15"/>
      <c r="E915" s="106" t="s">
        <v>189</v>
      </c>
      <c r="F915" s="93"/>
      <c r="G915" s="144">
        <v>1400</v>
      </c>
      <c r="H915" s="144">
        <v>1400</v>
      </c>
      <c r="I915" s="17">
        <f t="shared" si="53"/>
        <v>1</v>
      </c>
      <c r="J915" s="117"/>
    </row>
    <row r="916" spans="1:10" s="52" customFormat="1" ht="27" x14ac:dyDescent="0.2">
      <c r="A916" s="15"/>
      <c r="B916" s="15"/>
      <c r="C916" s="15"/>
      <c r="D916" s="15"/>
      <c r="E916" s="106" t="s">
        <v>190</v>
      </c>
      <c r="F916" s="93"/>
      <c r="G916" s="144">
        <v>1225</v>
      </c>
      <c r="H916" s="144">
        <v>1224.8</v>
      </c>
      <c r="I916" s="17">
        <f t="shared" si="53"/>
        <v>0.99983673469387746</v>
      </c>
      <c r="J916" s="117"/>
    </row>
    <row r="917" spans="1:10" s="52" customFormat="1" ht="27" x14ac:dyDescent="0.2">
      <c r="A917" s="15"/>
      <c r="B917" s="15"/>
      <c r="C917" s="15"/>
      <c r="D917" s="15"/>
      <c r="E917" s="106" t="s">
        <v>191</v>
      </c>
      <c r="F917" s="93"/>
      <c r="G917" s="144">
        <v>2677.5</v>
      </c>
      <c r="H917" s="144">
        <v>2670</v>
      </c>
      <c r="I917" s="17">
        <f t="shared" si="53"/>
        <v>0.99719887955182074</v>
      </c>
      <c r="J917" s="117"/>
    </row>
    <row r="918" spans="1:10" s="52" customFormat="1" ht="27" x14ac:dyDescent="0.2">
      <c r="A918" s="15"/>
      <c r="B918" s="15"/>
      <c r="C918" s="15"/>
      <c r="D918" s="15"/>
      <c r="E918" s="106" t="s">
        <v>192</v>
      </c>
      <c r="F918" s="93"/>
      <c r="G918" s="144">
        <v>1575</v>
      </c>
      <c r="H918" s="144">
        <v>1570</v>
      </c>
      <c r="I918" s="17">
        <f t="shared" si="53"/>
        <v>0.99682539682539684</v>
      </c>
      <c r="J918" s="117"/>
    </row>
    <row r="919" spans="1:10" s="52" customFormat="1" ht="18.75" customHeight="1" x14ac:dyDescent="0.2">
      <c r="A919" s="12" t="s">
        <v>345</v>
      </c>
      <c r="B919" s="12" t="s">
        <v>324</v>
      </c>
      <c r="C919" s="12" t="s">
        <v>323</v>
      </c>
      <c r="D919" s="12" t="s">
        <v>340</v>
      </c>
      <c r="E919" s="20" t="s">
        <v>157</v>
      </c>
      <c r="F919" s="93">
        <f>SUM(F920,F926)</f>
        <v>0</v>
      </c>
      <c r="G919" s="92">
        <f>SUM(G920,G926)</f>
        <v>210185</v>
      </c>
      <c r="H919" s="92">
        <f>SUM(H920,H926)</f>
        <v>209557.29</v>
      </c>
      <c r="I919" s="16">
        <f t="shared" si="53"/>
        <v>0.99701353569474516</v>
      </c>
      <c r="J919" s="117"/>
    </row>
    <row r="920" spans="1:10" s="52" customFormat="1" ht="25.5" customHeight="1" x14ac:dyDescent="0.2">
      <c r="A920" s="12"/>
      <c r="B920" s="12"/>
      <c r="C920" s="12"/>
      <c r="D920" s="12"/>
      <c r="E920" s="61" t="s">
        <v>320</v>
      </c>
      <c r="F920" s="92">
        <f>SUM(F921:F925)</f>
        <v>0</v>
      </c>
      <c r="G920" s="92">
        <f>SUM(G921:G925)</f>
        <v>205985</v>
      </c>
      <c r="H920" s="92">
        <f>SUM(H921:H925)</f>
        <v>205357.29</v>
      </c>
      <c r="I920" s="16">
        <f t="shared" si="53"/>
        <v>0.9969526421826832</v>
      </c>
      <c r="J920" s="117"/>
    </row>
    <row r="921" spans="1:10" s="52" customFormat="1" ht="33" customHeight="1" x14ac:dyDescent="0.2">
      <c r="A921" s="15"/>
      <c r="B921" s="15"/>
      <c r="C921" s="15"/>
      <c r="D921" s="15"/>
      <c r="E921" s="106" t="s">
        <v>197</v>
      </c>
      <c r="F921" s="93"/>
      <c r="G921" s="144">
        <v>32695</v>
      </c>
      <c r="H921" s="144">
        <v>32690</v>
      </c>
      <c r="I921" s="17">
        <f t="shared" si="53"/>
        <v>0.99984707141764795</v>
      </c>
      <c r="J921" s="117"/>
    </row>
    <row r="922" spans="1:10" s="52" customFormat="1" ht="24.75" customHeight="1" x14ac:dyDescent="0.2">
      <c r="A922" s="15"/>
      <c r="B922" s="15"/>
      <c r="C922" s="15"/>
      <c r="D922" s="15"/>
      <c r="E922" s="106" t="s">
        <v>201</v>
      </c>
      <c r="F922" s="93"/>
      <c r="G922" s="144">
        <v>49900</v>
      </c>
      <c r="H922" s="144">
        <v>49569.72</v>
      </c>
      <c r="I922" s="17">
        <f t="shared" si="53"/>
        <v>0.99338116232464935</v>
      </c>
      <c r="J922" s="117"/>
    </row>
    <row r="923" spans="1:10" s="52" customFormat="1" ht="27" x14ac:dyDescent="0.2">
      <c r="A923" s="15"/>
      <c r="B923" s="15"/>
      <c r="C923" s="15"/>
      <c r="D923" s="15"/>
      <c r="E923" s="106" t="s">
        <v>198</v>
      </c>
      <c r="F923" s="93"/>
      <c r="G923" s="144">
        <v>35190</v>
      </c>
      <c r="H923" s="144">
        <v>35183.57</v>
      </c>
      <c r="I923" s="17">
        <f t="shared" si="53"/>
        <v>0.99981727763569195</v>
      </c>
      <c r="J923" s="117"/>
    </row>
    <row r="924" spans="1:10" s="52" customFormat="1" ht="34.5" customHeight="1" x14ac:dyDescent="0.2">
      <c r="A924" s="15"/>
      <c r="B924" s="15"/>
      <c r="C924" s="15"/>
      <c r="D924" s="15"/>
      <c r="E924" s="106" t="s">
        <v>199</v>
      </c>
      <c r="F924" s="93"/>
      <c r="G924" s="144">
        <v>40000</v>
      </c>
      <c r="H924" s="144">
        <v>39994</v>
      </c>
      <c r="I924" s="17">
        <f t="shared" si="53"/>
        <v>0.99985000000000002</v>
      </c>
      <c r="J924" s="117"/>
    </row>
    <row r="925" spans="1:10" s="52" customFormat="1" ht="34.5" customHeight="1" x14ac:dyDescent="0.2">
      <c r="A925" s="15"/>
      <c r="B925" s="15"/>
      <c r="C925" s="15"/>
      <c r="D925" s="15"/>
      <c r="E925" s="106" t="s">
        <v>200</v>
      </c>
      <c r="F925" s="93"/>
      <c r="G925" s="144">
        <v>48200</v>
      </c>
      <c r="H925" s="144">
        <v>47920</v>
      </c>
      <c r="I925" s="17">
        <f t="shared" si="53"/>
        <v>0.99419087136929463</v>
      </c>
      <c r="J925" s="117"/>
    </row>
    <row r="926" spans="1:10" s="52" customFormat="1" ht="28.5" x14ac:dyDescent="0.2">
      <c r="A926" s="15"/>
      <c r="B926" s="15"/>
      <c r="C926" s="15"/>
      <c r="D926" s="15"/>
      <c r="E926" s="61" t="s">
        <v>348</v>
      </c>
      <c r="F926" s="93">
        <f>SUM(F927:F929)</f>
        <v>0</v>
      </c>
      <c r="G926" s="92">
        <f>SUM(G927:G929)</f>
        <v>4200</v>
      </c>
      <c r="H926" s="92">
        <f>SUM(H927:H929)</f>
        <v>4200</v>
      </c>
      <c r="I926" s="16">
        <f t="shared" si="53"/>
        <v>1</v>
      </c>
      <c r="J926" s="117"/>
    </row>
    <row r="927" spans="1:10" s="52" customFormat="1" ht="37.5" customHeight="1" x14ac:dyDescent="0.2">
      <c r="A927" s="15"/>
      <c r="B927" s="15"/>
      <c r="C927" s="15"/>
      <c r="D927" s="15"/>
      <c r="E927" s="106" t="s">
        <v>197</v>
      </c>
      <c r="F927" s="93"/>
      <c r="G927" s="144">
        <v>1400</v>
      </c>
      <c r="H927" s="144">
        <v>1400</v>
      </c>
      <c r="I927" s="17">
        <f t="shared" si="53"/>
        <v>1</v>
      </c>
      <c r="J927" s="117"/>
    </row>
    <row r="928" spans="1:10" s="52" customFormat="1" ht="34.5" customHeight="1" x14ac:dyDescent="0.2">
      <c r="A928" s="15"/>
      <c r="B928" s="15"/>
      <c r="C928" s="15"/>
      <c r="D928" s="15"/>
      <c r="E928" s="106" t="s">
        <v>198</v>
      </c>
      <c r="F928" s="93"/>
      <c r="G928" s="144">
        <v>1400</v>
      </c>
      <c r="H928" s="144">
        <v>1400</v>
      </c>
      <c r="I928" s="17">
        <f t="shared" si="53"/>
        <v>1</v>
      </c>
      <c r="J928" s="117"/>
    </row>
    <row r="929" spans="1:10" s="52" customFormat="1" ht="38.25" customHeight="1" x14ac:dyDescent="0.2">
      <c r="A929" s="15"/>
      <c r="B929" s="15"/>
      <c r="C929" s="15"/>
      <c r="D929" s="15"/>
      <c r="E929" s="106" t="s">
        <v>199</v>
      </c>
      <c r="F929" s="93"/>
      <c r="G929" s="144">
        <v>1400</v>
      </c>
      <c r="H929" s="144">
        <v>1400</v>
      </c>
      <c r="I929" s="17">
        <f t="shared" si="53"/>
        <v>1</v>
      </c>
      <c r="J929" s="117"/>
    </row>
    <row r="930" spans="1:10" s="51" customFormat="1" ht="20.25" customHeight="1" x14ac:dyDescent="0.2">
      <c r="A930" s="12" t="s">
        <v>328</v>
      </c>
      <c r="B930" s="12" t="s">
        <v>323</v>
      </c>
      <c r="C930" s="12" t="s">
        <v>323</v>
      </c>
      <c r="D930" s="12" t="s">
        <v>323</v>
      </c>
      <c r="E930" s="19" t="s">
        <v>329</v>
      </c>
      <c r="F930" s="92">
        <f>SUM(F931:F933)</f>
        <v>0</v>
      </c>
      <c r="G930" s="142">
        <f>SUM(G931:G933)</f>
        <v>79170</v>
      </c>
      <c r="H930" s="142">
        <f>SUM(H931:H933)</f>
        <v>78842.97</v>
      </c>
      <c r="I930" s="16">
        <f t="shared" si="53"/>
        <v>0.99586926866237213</v>
      </c>
      <c r="J930" s="114"/>
    </row>
    <row r="931" spans="1:10" s="51" customFormat="1" ht="23.25" customHeight="1" x14ac:dyDescent="0.2">
      <c r="A931" s="12"/>
      <c r="B931" s="12"/>
      <c r="C931" s="12"/>
      <c r="D931" s="12"/>
      <c r="E931" s="60" t="s">
        <v>321</v>
      </c>
      <c r="F931" s="93"/>
      <c r="G931" s="144">
        <v>2800</v>
      </c>
      <c r="H931" s="144">
        <v>2707.71</v>
      </c>
      <c r="I931" s="17">
        <f t="shared" si="53"/>
        <v>0.96703928571428577</v>
      </c>
      <c r="J931" s="114"/>
    </row>
    <row r="932" spans="1:10" s="51" customFormat="1" ht="21.75" customHeight="1" x14ac:dyDescent="0.2">
      <c r="A932" s="12"/>
      <c r="B932" s="12"/>
      <c r="C932" s="12"/>
      <c r="D932" s="12"/>
      <c r="E932" s="60" t="s">
        <v>320</v>
      </c>
      <c r="F932" s="93"/>
      <c r="G932" s="144">
        <v>62370</v>
      </c>
      <c r="H932" s="144">
        <v>62135.6</v>
      </c>
      <c r="I932" s="17">
        <f t="shared" si="53"/>
        <v>0.99624178290844956</v>
      </c>
      <c r="J932" s="114"/>
    </row>
    <row r="933" spans="1:10" s="51" customFormat="1" ht="32.25" customHeight="1" x14ac:dyDescent="0.2">
      <c r="A933" s="12"/>
      <c r="B933" s="12"/>
      <c r="C933" s="12"/>
      <c r="D933" s="12"/>
      <c r="E933" s="60" t="s">
        <v>348</v>
      </c>
      <c r="F933" s="93"/>
      <c r="G933" s="144">
        <v>14000</v>
      </c>
      <c r="H933" s="144">
        <v>13999.66</v>
      </c>
      <c r="I933" s="17">
        <f t="shared" si="53"/>
        <v>0.9999757142857143</v>
      </c>
      <c r="J933" s="114"/>
    </row>
    <row r="934" spans="1:10" s="110" customFormat="1" ht="27" customHeight="1" x14ac:dyDescent="0.2">
      <c r="A934" s="107"/>
      <c r="B934" s="107"/>
      <c r="C934" s="107"/>
      <c r="D934" s="107"/>
      <c r="E934" s="108" t="s">
        <v>414</v>
      </c>
      <c r="F934" s="146">
        <f>SUM(F940,F952,F959,F963)</f>
        <v>52683.9</v>
      </c>
      <c r="G934" s="143">
        <f>SUM(G940,G952,G959,G963)</f>
        <v>702637.9</v>
      </c>
      <c r="H934" s="143">
        <f>SUM(H940,H952,H959,H963)</f>
        <v>683272.32</v>
      </c>
      <c r="I934" s="109">
        <f t="shared" si="53"/>
        <v>0.97243874832257116</v>
      </c>
      <c r="J934" s="115"/>
    </row>
    <row r="935" spans="1:10" s="52" customFormat="1" ht="20.25" customHeight="1" x14ac:dyDescent="0.2">
      <c r="A935" s="12"/>
      <c r="B935" s="12"/>
      <c r="C935" s="12"/>
      <c r="D935" s="12"/>
      <c r="E935" s="61" t="s">
        <v>322</v>
      </c>
      <c r="F935" s="92">
        <f>SUM(F964)</f>
        <v>0</v>
      </c>
      <c r="G935" s="92">
        <f>SUM(G964)</f>
        <v>13000</v>
      </c>
      <c r="H935" s="92">
        <f>SUM(H964)</f>
        <v>13000</v>
      </c>
      <c r="I935" s="16">
        <f t="shared" si="53"/>
        <v>1</v>
      </c>
      <c r="J935" s="117"/>
    </row>
    <row r="936" spans="1:10" s="51" customFormat="1" ht="28.5" x14ac:dyDescent="0.2">
      <c r="A936" s="15"/>
      <c r="B936" s="15"/>
      <c r="C936" s="15"/>
      <c r="D936" s="15"/>
      <c r="E936" s="61" t="s">
        <v>321</v>
      </c>
      <c r="F936" s="92">
        <f>SUM(F941,F953,F965)</f>
        <v>52683.9</v>
      </c>
      <c r="G936" s="92">
        <f>SUM(G941,G953,G965)</f>
        <v>544537.9</v>
      </c>
      <c r="H936" s="92">
        <f>SUM(H941,H953,H965)</f>
        <v>526002.63</v>
      </c>
      <c r="I936" s="16">
        <f t="shared" si="53"/>
        <v>0.96596146934859806</v>
      </c>
      <c r="J936" s="114"/>
    </row>
    <row r="937" spans="1:10" s="51" customFormat="1" ht="19.5" customHeight="1" x14ac:dyDescent="0.2">
      <c r="A937" s="15"/>
      <c r="B937" s="15"/>
      <c r="C937" s="15"/>
      <c r="D937" s="15"/>
      <c r="E937" s="61" t="s">
        <v>320</v>
      </c>
      <c r="F937" s="92">
        <f>SUM(F960,F966)</f>
        <v>0</v>
      </c>
      <c r="G937" s="92">
        <f>SUM(G960,G966)</f>
        <v>117400</v>
      </c>
      <c r="H937" s="92">
        <f>SUM(H960,H966)</f>
        <v>117270.69</v>
      </c>
      <c r="I937" s="16">
        <f t="shared" si="53"/>
        <v>0.99889855195911414</v>
      </c>
      <c r="J937" s="114"/>
    </row>
    <row r="938" spans="1:10" s="51" customFormat="1" ht="36.75" customHeight="1" x14ac:dyDescent="0.2">
      <c r="A938" s="12"/>
      <c r="B938" s="12"/>
      <c r="C938" s="12"/>
      <c r="D938" s="12"/>
      <c r="E938" s="61" t="s">
        <v>348</v>
      </c>
      <c r="F938" s="92">
        <f>SUM(F951,F956,F967)</f>
        <v>0</v>
      </c>
      <c r="G938" s="92">
        <f>SUM(G951,G956,G967)</f>
        <v>27700</v>
      </c>
      <c r="H938" s="92">
        <f>SUM(H951,H956,H967)</f>
        <v>26999</v>
      </c>
      <c r="I938" s="16">
        <f t="shared" si="53"/>
        <v>0.97469314079422387</v>
      </c>
      <c r="J938" s="114"/>
    </row>
    <row r="939" spans="1:10" s="51" customFormat="1" x14ac:dyDescent="0.2">
      <c r="A939" s="12"/>
      <c r="B939" s="12"/>
      <c r="C939" s="12"/>
      <c r="D939" s="12"/>
      <c r="E939" s="18" t="s">
        <v>354</v>
      </c>
      <c r="F939" s="93"/>
      <c r="G939" s="93"/>
      <c r="H939" s="93"/>
      <c r="I939" s="17" t="str">
        <f t="shared" si="53"/>
        <v xml:space="preserve">       </v>
      </c>
      <c r="J939" s="114"/>
    </row>
    <row r="940" spans="1:10" s="51" customFormat="1" ht="28.5" x14ac:dyDescent="0.2">
      <c r="A940" s="12" t="s">
        <v>349</v>
      </c>
      <c r="B940" s="12" t="s">
        <v>340</v>
      </c>
      <c r="C940" s="12" t="s">
        <v>323</v>
      </c>
      <c r="D940" s="12" t="s">
        <v>323</v>
      </c>
      <c r="E940" s="20" t="s">
        <v>485</v>
      </c>
      <c r="F940" s="92">
        <f>SUM(F941,F951)</f>
        <v>0</v>
      </c>
      <c r="G940" s="142">
        <f>SUM(G941,G951)</f>
        <v>412054</v>
      </c>
      <c r="H940" s="142">
        <f>SUM(H941,H951)</f>
        <v>409777.76</v>
      </c>
      <c r="I940" s="16">
        <f t="shared" si="53"/>
        <v>0.99447586966756785</v>
      </c>
      <c r="J940" s="114"/>
    </row>
    <row r="941" spans="1:10" s="51" customFormat="1" ht="28.5" x14ac:dyDescent="0.2">
      <c r="A941" s="12"/>
      <c r="B941" s="12"/>
      <c r="C941" s="12"/>
      <c r="D941" s="12"/>
      <c r="E941" s="61" t="s">
        <v>124</v>
      </c>
      <c r="F941" s="92">
        <f>SUM(F942:F950)</f>
        <v>0</v>
      </c>
      <c r="G941" s="142">
        <f>SUM(G942:G950)</f>
        <v>403854</v>
      </c>
      <c r="H941" s="142">
        <f>SUM(H942:H950)</f>
        <v>402177.76</v>
      </c>
      <c r="I941" s="16">
        <f t="shared" si="53"/>
        <v>0.99584939111659165</v>
      </c>
      <c r="J941" s="114"/>
    </row>
    <row r="942" spans="1:10" s="51" customFormat="1" ht="27" x14ac:dyDescent="0.2">
      <c r="A942" s="12"/>
      <c r="B942" s="12"/>
      <c r="C942" s="12"/>
      <c r="D942" s="12"/>
      <c r="E942" s="102" t="s">
        <v>210</v>
      </c>
      <c r="F942" s="201">
        <v>0</v>
      </c>
      <c r="G942" s="172">
        <v>32108</v>
      </c>
      <c r="H942" s="173">
        <v>32107.43</v>
      </c>
      <c r="I942" s="17">
        <f t="shared" si="53"/>
        <v>0.99998224741497443</v>
      </c>
      <c r="J942" s="114"/>
    </row>
    <row r="943" spans="1:10" s="51" customFormat="1" ht="20.25" customHeight="1" x14ac:dyDescent="0.2">
      <c r="A943" s="12"/>
      <c r="B943" s="12"/>
      <c r="C943" s="12"/>
      <c r="D943" s="12"/>
      <c r="E943" s="103" t="s">
        <v>175</v>
      </c>
      <c r="F943" s="201">
        <v>0</v>
      </c>
      <c r="G943" s="172">
        <v>100000</v>
      </c>
      <c r="H943" s="173">
        <v>99869.77</v>
      </c>
      <c r="I943" s="17">
        <f t="shared" si="53"/>
        <v>0.99869770000000002</v>
      </c>
      <c r="J943" s="114"/>
    </row>
    <row r="944" spans="1:10" s="51" customFormat="1" x14ac:dyDescent="0.2">
      <c r="A944" s="12"/>
      <c r="B944" s="12"/>
      <c r="C944" s="12"/>
      <c r="D944" s="12"/>
      <c r="E944" s="102" t="s">
        <v>211</v>
      </c>
      <c r="F944" s="201">
        <v>0</v>
      </c>
      <c r="G944" s="172">
        <v>38000</v>
      </c>
      <c r="H944" s="173">
        <v>37890.699999999997</v>
      </c>
      <c r="I944" s="17">
        <f t="shared" si="53"/>
        <v>0.99712368421052622</v>
      </c>
      <c r="J944" s="114"/>
    </row>
    <row r="945" spans="1:10" s="51" customFormat="1" ht="27" x14ac:dyDescent="0.2">
      <c r="A945" s="12"/>
      <c r="B945" s="12"/>
      <c r="C945" s="12"/>
      <c r="D945" s="12"/>
      <c r="E945" s="102" t="s">
        <v>176</v>
      </c>
      <c r="F945" s="201">
        <v>0</v>
      </c>
      <c r="G945" s="172">
        <v>13000</v>
      </c>
      <c r="H945" s="173">
        <v>12904</v>
      </c>
      <c r="I945" s="17">
        <f t="shared" si="53"/>
        <v>0.99261538461538457</v>
      </c>
      <c r="J945" s="114"/>
    </row>
    <row r="946" spans="1:10" s="51" customFormat="1" ht="27" x14ac:dyDescent="0.2">
      <c r="A946" s="12"/>
      <c r="B946" s="12"/>
      <c r="C946" s="12"/>
      <c r="D946" s="12"/>
      <c r="E946" s="102" t="s">
        <v>3</v>
      </c>
      <c r="F946" s="201">
        <v>0</v>
      </c>
      <c r="G946" s="172">
        <v>12246</v>
      </c>
      <c r="H946" s="173">
        <v>11566.9</v>
      </c>
      <c r="I946" s="17">
        <f t="shared" si="53"/>
        <v>0.94454515760248237</v>
      </c>
      <c r="J946" s="114"/>
    </row>
    <row r="947" spans="1:10" s="51" customFormat="1" ht="32.25" customHeight="1" x14ac:dyDescent="0.2">
      <c r="A947" s="12"/>
      <c r="B947" s="12"/>
      <c r="C947" s="12"/>
      <c r="D947" s="12"/>
      <c r="E947" s="102" t="s">
        <v>213</v>
      </c>
      <c r="F947" s="201">
        <v>0</v>
      </c>
      <c r="G947" s="172">
        <v>40000</v>
      </c>
      <c r="H947" s="173">
        <v>39891.5</v>
      </c>
      <c r="I947" s="17">
        <f t="shared" si="53"/>
        <v>0.99728749999999999</v>
      </c>
      <c r="J947" s="114"/>
    </row>
    <row r="948" spans="1:10" s="51" customFormat="1" x14ac:dyDescent="0.2">
      <c r="A948" s="12"/>
      <c r="B948" s="12"/>
      <c r="C948" s="12"/>
      <c r="D948" s="12"/>
      <c r="E948" s="102" t="s">
        <v>177</v>
      </c>
      <c r="F948" s="201">
        <v>0</v>
      </c>
      <c r="G948" s="172">
        <v>20000</v>
      </c>
      <c r="H948" s="173">
        <v>19667.84</v>
      </c>
      <c r="I948" s="17">
        <f t="shared" si="53"/>
        <v>0.98339200000000004</v>
      </c>
      <c r="J948" s="114"/>
    </row>
    <row r="949" spans="1:10" s="51" customFormat="1" ht="27" x14ac:dyDescent="0.2">
      <c r="A949" s="12"/>
      <c r="B949" s="12"/>
      <c r="C949" s="12"/>
      <c r="D949" s="12"/>
      <c r="E949" s="22" t="s">
        <v>178</v>
      </c>
      <c r="F949" s="201">
        <v>0</v>
      </c>
      <c r="G949" s="172">
        <v>100000</v>
      </c>
      <c r="H949" s="173">
        <v>99868.15</v>
      </c>
      <c r="I949" s="17">
        <f t="shared" si="53"/>
        <v>0.99868149999999989</v>
      </c>
      <c r="J949" s="114"/>
    </row>
    <row r="950" spans="1:10" s="51" customFormat="1" ht="22.5" customHeight="1" x14ac:dyDescent="0.2">
      <c r="A950" s="12"/>
      <c r="B950" s="12"/>
      <c r="C950" s="12"/>
      <c r="D950" s="12"/>
      <c r="E950" s="22" t="s">
        <v>179</v>
      </c>
      <c r="F950" s="201">
        <v>0</v>
      </c>
      <c r="G950" s="173">
        <v>48500</v>
      </c>
      <c r="H950" s="173">
        <v>48411.47</v>
      </c>
      <c r="I950" s="17">
        <f t="shared" si="53"/>
        <v>0.99817463917525773</v>
      </c>
      <c r="J950" s="114"/>
    </row>
    <row r="951" spans="1:10" s="51" customFormat="1" ht="40.5" customHeight="1" x14ac:dyDescent="0.2">
      <c r="A951" s="12"/>
      <c r="B951" s="12"/>
      <c r="C951" s="12"/>
      <c r="D951" s="12"/>
      <c r="E951" s="61" t="s">
        <v>348</v>
      </c>
      <c r="F951" s="93"/>
      <c r="G951" s="142">
        <v>8200</v>
      </c>
      <c r="H951" s="142">
        <v>7600</v>
      </c>
      <c r="I951" s="16">
        <f t="shared" si="53"/>
        <v>0.92682926829268297</v>
      </c>
      <c r="J951" s="114"/>
    </row>
    <row r="952" spans="1:10" s="52" customFormat="1" ht="23.25" customHeight="1" x14ac:dyDescent="0.2">
      <c r="A952" s="12" t="s">
        <v>345</v>
      </c>
      <c r="B952" s="12" t="s">
        <v>324</v>
      </c>
      <c r="C952" s="12" t="s">
        <v>323</v>
      </c>
      <c r="D952" s="12" t="s">
        <v>350</v>
      </c>
      <c r="E952" s="20" t="s">
        <v>410</v>
      </c>
      <c r="F952" s="92">
        <f>SUM(F953,F956)</f>
        <v>52683.9</v>
      </c>
      <c r="G952" s="92">
        <f>SUM(G953,G956)</f>
        <v>84183.9</v>
      </c>
      <c r="H952" s="92">
        <f>SUM(H953,H956)</f>
        <v>69986.990000000005</v>
      </c>
      <c r="I952" s="16">
        <f t="shared" si="53"/>
        <v>0.83135837137504931</v>
      </c>
      <c r="J952" s="117"/>
    </row>
    <row r="953" spans="1:10" s="51" customFormat="1" ht="28.5" x14ac:dyDescent="0.2">
      <c r="A953" s="15"/>
      <c r="B953" s="15"/>
      <c r="C953" s="15"/>
      <c r="D953" s="15"/>
      <c r="E953" s="61" t="s">
        <v>321</v>
      </c>
      <c r="F953" s="92">
        <f>SUM(F954:F955)</f>
        <v>52683.9</v>
      </c>
      <c r="G953" s="92">
        <f>SUM(G954:G955)</f>
        <v>82683.899999999994</v>
      </c>
      <c r="H953" s="92">
        <f>SUM(H954:H955)</f>
        <v>68586.990000000005</v>
      </c>
      <c r="I953" s="16">
        <f t="shared" si="53"/>
        <v>0.82950840490107514</v>
      </c>
      <c r="J953" s="114"/>
    </row>
    <row r="954" spans="1:10" s="51" customFormat="1" ht="18.75" customHeight="1" x14ac:dyDescent="0.2">
      <c r="A954" s="15"/>
      <c r="B954" s="15"/>
      <c r="C954" s="15"/>
      <c r="D954" s="15"/>
      <c r="E954" s="26" t="s">
        <v>436</v>
      </c>
      <c r="F954" s="93">
        <v>52683.9</v>
      </c>
      <c r="G954" s="144">
        <v>52683.9</v>
      </c>
      <c r="H954" s="144">
        <v>38716.94</v>
      </c>
      <c r="I954" s="17">
        <f t="shared" si="53"/>
        <v>0.73489130455414275</v>
      </c>
      <c r="J954" s="114"/>
    </row>
    <row r="955" spans="1:10" s="51" customFormat="1" ht="21" customHeight="1" x14ac:dyDescent="0.2">
      <c r="A955" s="15"/>
      <c r="B955" s="15"/>
      <c r="C955" s="15"/>
      <c r="D955" s="15"/>
      <c r="E955" s="120" t="s">
        <v>437</v>
      </c>
      <c r="F955" s="93"/>
      <c r="G955" s="144">
        <v>30000</v>
      </c>
      <c r="H955" s="144">
        <v>29870.05</v>
      </c>
      <c r="I955" s="17">
        <f t="shared" si="53"/>
        <v>0.99566833333333327</v>
      </c>
      <c r="J955" s="114"/>
    </row>
    <row r="956" spans="1:10" s="51" customFormat="1" ht="28.5" x14ac:dyDescent="0.2">
      <c r="A956" s="15"/>
      <c r="B956" s="15"/>
      <c r="C956" s="15"/>
      <c r="D956" s="15"/>
      <c r="E956" s="61" t="s">
        <v>348</v>
      </c>
      <c r="F956" s="92">
        <f>SUM(F957:F958)</f>
        <v>0</v>
      </c>
      <c r="G956" s="92">
        <f>SUM(G957:G958)</f>
        <v>1500</v>
      </c>
      <c r="H956" s="92">
        <f>SUM(H957:H958)</f>
        <v>1400</v>
      </c>
      <c r="I956" s="16">
        <f t="shared" si="53"/>
        <v>0.93333333333333335</v>
      </c>
      <c r="J956" s="114"/>
    </row>
    <row r="957" spans="1:10" s="51" customFormat="1" ht="19.5" customHeight="1" x14ac:dyDescent="0.2">
      <c r="A957" s="15"/>
      <c r="B957" s="15"/>
      <c r="C957" s="15"/>
      <c r="D957" s="15"/>
      <c r="E957" s="121" t="s">
        <v>438</v>
      </c>
      <c r="F957" s="93"/>
      <c r="G957" s="144">
        <v>900</v>
      </c>
      <c r="H957" s="144">
        <v>850</v>
      </c>
      <c r="I957" s="17">
        <f t="shared" si="53"/>
        <v>0.94444444444444442</v>
      </c>
      <c r="J957" s="114"/>
    </row>
    <row r="958" spans="1:10" s="51" customFormat="1" ht="21" customHeight="1" x14ac:dyDescent="0.2">
      <c r="A958" s="15"/>
      <c r="B958" s="15"/>
      <c r="C958" s="15"/>
      <c r="D958" s="15"/>
      <c r="E958" s="121" t="s">
        <v>439</v>
      </c>
      <c r="F958" s="93"/>
      <c r="G958" s="144">
        <v>600</v>
      </c>
      <c r="H958" s="144">
        <v>550</v>
      </c>
      <c r="I958" s="17">
        <f t="shared" si="53"/>
        <v>0.91666666666666663</v>
      </c>
      <c r="J958" s="114"/>
    </row>
    <row r="959" spans="1:10" s="52" customFormat="1" ht="22.5" customHeight="1" x14ac:dyDescent="0.2">
      <c r="A959" s="12" t="s">
        <v>345</v>
      </c>
      <c r="B959" s="12" t="s">
        <v>324</v>
      </c>
      <c r="C959" s="12" t="s">
        <v>323</v>
      </c>
      <c r="D959" s="12" t="s">
        <v>340</v>
      </c>
      <c r="E959" s="20" t="s">
        <v>157</v>
      </c>
      <c r="F959" s="93">
        <f>SUM(F960)</f>
        <v>0</v>
      </c>
      <c r="G959" s="142">
        <f>SUM(G960)</f>
        <v>50000</v>
      </c>
      <c r="H959" s="142">
        <f>SUM(H960)</f>
        <v>49975.69</v>
      </c>
      <c r="I959" s="16">
        <f t="shared" si="53"/>
        <v>0.99951380000000001</v>
      </c>
      <c r="J959" s="117"/>
    </row>
    <row r="960" spans="1:10" s="52" customFormat="1" ht="20.25" customHeight="1" x14ac:dyDescent="0.2">
      <c r="A960" s="12"/>
      <c r="B960" s="12"/>
      <c r="C960" s="12"/>
      <c r="D960" s="12"/>
      <c r="E960" s="61" t="s">
        <v>320</v>
      </c>
      <c r="F960" s="92">
        <f>SUM(F962)</f>
        <v>0</v>
      </c>
      <c r="G960" s="142">
        <f>SUM(G962)</f>
        <v>50000</v>
      </c>
      <c r="H960" s="142">
        <f>SUM(H962)</f>
        <v>49975.69</v>
      </c>
      <c r="I960" s="16">
        <f t="shared" si="53"/>
        <v>0.99951380000000001</v>
      </c>
      <c r="J960" s="117"/>
    </row>
    <row r="961" spans="1:10" s="52" customFormat="1" x14ac:dyDescent="0.2">
      <c r="A961" s="12"/>
      <c r="B961" s="12"/>
      <c r="C961" s="12"/>
      <c r="D961" s="12"/>
      <c r="E961" s="60" t="s">
        <v>354</v>
      </c>
      <c r="F961" s="92"/>
      <c r="G961" s="142"/>
      <c r="H961" s="142"/>
      <c r="I961" s="17" t="str">
        <f t="shared" si="53"/>
        <v xml:space="preserve">       </v>
      </c>
      <c r="J961" s="117"/>
    </row>
    <row r="962" spans="1:10" s="52" customFormat="1" ht="27" x14ac:dyDescent="0.2">
      <c r="A962" s="12"/>
      <c r="B962" s="12"/>
      <c r="C962" s="12"/>
      <c r="D962" s="12"/>
      <c r="E962" s="18" t="s">
        <v>212</v>
      </c>
      <c r="F962" s="93"/>
      <c r="G962" s="144">
        <v>50000</v>
      </c>
      <c r="H962" s="173">
        <v>49975.69</v>
      </c>
      <c r="I962" s="17">
        <f t="shared" si="53"/>
        <v>0.99951380000000001</v>
      </c>
      <c r="J962" s="117"/>
    </row>
    <row r="963" spans="1:10" s="52" customFormat="1" ht="21" customHeight="1" x14ac:dyDescent="0.2">
      <c r="A963" s="12" t="s">
        <v>328</v>
      </c>
      <c r="B963" s="12" t="s">
        <v>323</v>
      </c>
      <c r="C963" s="12" t="s">
        <v>323</v>
      </c>
      <c r="D963" s="12" t="s">
        <v>323</v>
      </c>
      <c r="E963" s="19" t="s">
        <v>329</v>
      </c>
      <c r="F963" s="92">
        <f>SUM(F964:F967)</f>
        <v>0</v>
      </c>
      <c r="G963" s="142">
        <f>SUM(G964:G967)</f>
        <v>156400</v>
      </c>
      <c r="H963" s="142">
        <f>SUM(H964:H967)</f>
        <v>153531.88</v>
      </c>
      <c r="I963" s="16">
        <f t="shared" si="53"/>
        <v>0.98166163682864449</v>
      </c>
      <c r="J963" s="117"/>
    </row>
    <row r="964" spans="1:10" s="52" customFormat="1" ht="21.75" customHeight="1" x14ac:dyDescent="0.2">
      <c r="A964" s="12"/>
      <c r="B964" s="12"/>
      <c r="C964" s="12"/>
      <c r="D964" s="12"/>
      <c r="E964" s="60" t="s">
        <v>322</v>
      </c>
      <c r="F964" s="93"/>
      <c r="G964" s="144">
        <v>13000</v>
      </c>
      <c r="H964" s="144">
        <v>13000</v>
      </c>
      <c r="I964" s="17">
        <f t="shared" si="53"/>
        <v>1</v>
      </c>
      <c r="J964" s="117"/>
    </row>
    <row r="965" spans="1:10" s="52" customFormat="1" ht="18.75" customHeight="1" x14ac:dyDescent="0.2">
      <c r="A965" s="12"/>
      <c r="B965" s="12"/>
      <c r="C965" s="12"/>
      <c r="D965" s="12"/>
      <c r="E965" s="60" t="s">
        <v>321</v>
      </c>
      <c r="F965" s="93"/>
      <c r="G965" s="144">
        <v>58000</v>
      </c>
      <c r="H965" s="144">
        <v>55237.88</v>
      </c>
      <c r="I965" s="17">
        <f t="shared" si="53"/>
        <v>0.95237724137931035</v>
      </c>
      <c r="J965" s="117"/>
    </row>
    <row r="966" spans="1:10" s="52" customFormat="1" ht="19.5" customHeight="1" x14ac:dyDescent="0.2">
      <c r="A966" s="12"/>
      <c r="B966" s="12"/>
      <c r="C966" s="12"/>
      <c r="D966" s="12"/>
      <c r="E966" s="60" t="s">
        <v>320</v>
      </c>
      <c r="F966" s="93"/>
      <c r="G966" s="144">
        <v>67400</v>
      </c>
      <c r="H966" s="144">
        <v>67295</v>
      </c>
      <c r="I966" s="17">
        <f t="shared" si="53"/>
        <v>0.99844213649851632</v>
      </c>
      <c r="J966" s="117"/>
    </row>
    <row r="967" spans="1:10" s="52" customFormat="1" ht="27" x14ac:dyDescent="0.2">
      <c r="A967" s="12"/>
      <c r="B967" s="12"/>
      <c r="C967" s="12"/>
      <c r="D967" s="12"/>
      <c r="E967" s="60" t="s">
        <v>348</v>
      </c>
      <c r="F967" s="93"/>
      <c r="G967" s="144">
        <v>18000</v>
      </c>
      <c r="H967" s="144">
        <v>17999</v>
      </c>
      <c r="I967" s="17">
        <f t="shared" si="53"/>
        <v>0.99994444444444441</v>
      </c>
      <c r="J967" s="117"/>
    </row>
    <row r="968" spans="1:10" s="110" customFormat="1" ht="27" customHeight="1" x14ac:dyDescent="0.2">
      <c r="A968" s="107"/>
      <c r="B968" s="107"/>
      <c r="C968" s="107"/>
      <c r="D968" s="107"/>
      <c r="E968" s="108" t="s">
        <v>415</v>
      </c>
      <c r="F968" s="146">
        <f>SUM(F973,F997,F1001,F1037,F1042)</f>
        <v>0</v>
      </c>
      <c r="G968" s="143">
        <f>SUM(G973,G997,G1001,G1037,G1042)</f>
        <v>722040</v>
      </c>
      <c r="H968" s="143">
        <f>SUM(H973,H997,H1001,H1037,H1042)</f>
        <v>719538.27</v>
      </c>
      <c r="I968" s="109">
        <f t="shared" si="53"/>
        <v>0.99653519195612439</v>
      </c>
      <c r="J968" s="115"/>
    </row>
    <row r="969" spans="1:10" s="51" customFormat="1" ht="28.5" x14ac:dyDescent="0.2">
      <c r="A969" s="15"/>
      <c r="B969" s="15"/>
      <c r="C969" s="15"/>
      <c r="D969" s="15"/>
      <c r="E969" s="61" t="s">
        <v>321</v>
      </c>
      <c r="F969" s="92">
        <f>SUM(F974,F999,F1002)</f>
        <v>0</v>
      </c>
      <c r="G969" s="142">
        <f>SUM(G974,G999,G1002)</f>
        <v>623740</v>
      </c>
      <c r="H969" s="142">
        <f>SUM(H974,H999,H1002)</f>
        <v>622111.43000000005</v>
      </c>
      <c r="I969" s="16">
        <f t="shared" si="53"/>
        <v>0.9973890242729343</v>
      </c>
      <c r="J969" s="114"/>
    </row>
    <row r="970" spans="1:10" s="51" customFormat="1" ht="19.5" customHeight="1" x14ac:dyDescent="0.2">
      <c r="A970" s="15"/>
      <c r="B970" s="15"/>
      <c r="C970" s="15"/>
      <c r="D970" s="15"/>
      <c r="E970" s="61" t="s">
        <v>320</v>
      </c>
      <c r="F970" s="92">
        <f>SUM(F1040,F1043)</f>
        <v>0</v>
      </c>
      <c r="G970" s="142">
        <f>SUM(G1040,G1043)</f>
        <v>46750</v>
      </c>
      <c r="H970" s="142">
        <f>SUM(H1040,H1043)</f>
        <v>46164.84</v>
      </c>
      <c r="I970" s="16">
        <f t="shared" ref="I970:I1033" si="54">IF(H970=0,"       ",H970/G970)</f>
        <v>0.98748320855614968</v>
      </c>
      <c r="J970" s="114"/>
    </row>
    <row r="971" spans="1:10" s="51" customFormat="1" ht="33.75" customHeight="1" x14ac:dyDescent="0.2">
      <c r="A971" s="15"/>
      <c r="B971" s="15"/>
      <c r="C971" s="15"/>
      <c r="D971" s="15"/>
      <c r="E971" s="61" t="s">
        <v>348</v>
      </c>
      <c r="F971" s="92">
        <f>SUM(F986,F1000,F1020,F1041,F1044)</f>
        <v>0</v>
      </c>
      <c r="G971" s="142">
        <f>SUM(G986,G1000,G1020,G1041,G1044)</f>
        <v>51550</v>
      </c>
      <c r="H971" s="142">
        <f>SUM(H986,H1000,H1020,H1041,H1044)</f>
        <v>51262</v>
      </c>
      <c r="I971" s="16">
        <f t="shared" si="54"/>
        <v>0.99441319107662463</v>
      </c>
      <c r="J971" s="114"/>
    </row>
    <row r="972" spans="1:10" s="54" customFormat="1" x14ac:dyDescent="0.2">
      <c r="A972" s="12"/>
      <c r="B972" s="12"/>
      <c r="C972" s="12"/>
      <c r="D972" s="12"/>
      <c r="E972" s="18" t="s">
        <v>354</v>
      </c>
      <c r="F972" s="93"/>
      <c r="G972" s="144"/>
      <c r="H972" s="144"/>
      <c r="I972" s="16" t="str">
        <f t="shared" si="54"/>
        <v xml:space="preserve">       </v>
      </c>
      <c r="J972" s="104"/>
    </row>
    <row r="973" spans="1:10" s="54" customFormat="1" ht="28.5" x14ac:dyDescent="0.2">
      <c r="A973" s="12" t="s">
        <v>349</v>
      </c>
      <c r="B973" s="12" t="s">
        <v>340</v>
      </c>
      <c r="C973" s="12" t="s">
        <v>323</v>
      </c>
      <c r="D973" s="12" t="s">
        <v>323</v>
      </c>
      <c r="E973" s="20" t="s">
        <v>485</v>
      </c>
      <c r="F973" s="92">
        <f>SUM(F974,F986)</f>
        <v>0</v>
      </c>
      <c r="G973" s="142">
        <f>SUM(G974,G986)</f>
        <v>433990</v>
      </c>
      <c r="H973" s="142">
        <f>SUM(H974,H986)</f>
        <v>432749.68000000005</v>
      </c>
      <c r="I973" s="16">
        <f t="shared" si="54"/>
        <v>0.99714205396437716</v>
      </c>
      <c r="J973" s="104"/>
    </row>
    <row r="974" spans="1:10" s="54" customFormat="1" ht="37.5" customHeight="1" x14ac:dyDescent="0.2">
      <c r="A974" s="12"/>
      <c r="B974" s="12"/>
      <c r="C974" s="12"/>
      <c r="D974" s="12"/>
      <c r="E974" s="61" t="s">
        <v>124</v>
      </c>
      <c r="F974" s="92">
        <f>SUM(F975:F985)</f>
        <v>0</v>
      </c>
      <c r="G974" s="142">
        <f>SUM(G975:G985)</f>
        <v>420540</v>
      </c>
      <c r="H974" s="142">
        <f>SUM(H975:H985)</f>
        <v>419479.68000000005</v>
      </c>
      <c r="I974" s="16">
        <f t="shared" si="54"/>
        <v>0.99747867028106729</v>
      </c>
      <c r="J974" s="104"/>
    </row>
    <row r="975" spans="1:10" s="54" customFormat="1" ht="30" customHeight="1" x14ac:dyDescent="0.25">
      <c r="A975" s="12"/>
      <c r="B975" s="12"/>
      <c r="C975" s="12"/>
      <c r="D975" s="12"/>
      <c r="E975" s="125" t="s">
        <v>216</v>
      </c>
      <c r="F975" s="93"/>
      <c r="G975" s="144">
        <v>114100</v>
      </c>
      <c r="H975" s="144">
        <v>114080.96000000001</v>
      </c>
      <c r="I975" s="17">
        <f t="shared" si="54"/>
        <v>0.99983312883435593</v>
      </c>
      <c r="J975" s="104"/>
    </row>
    <row r="976" spans="1:10" s="54" customFormat="1" ht="27" x14ac:dyDescent="0.25">
      <c r="A976" s="12"/>
      <c r="B976" s="12"/>
      <c r="C976" s="12"/>
      <c r="D976" s="12"/>
      <c r="E976" s="125" t="s">
        <v>217</v>
      </c>
      <c r="F976" s="93"/>
      <c r="G976" s="144">
        <v>82500</v>
      </c>
      <c r="H976" s="144">
        <v>82497.78</v>
      </c>
      <c r="I976" s="17">
        <f t="shared" si="54"/>
        <v>0.99997309090909092</v>
      </c>
      <c r="J976" s="104"/>
    </row>
    <row r="977" spans="1:10" s="54" customFormat="1" ht="27" x14ac:dyDescent="0.25">
      <c r="A977" s="12"/>
      <c r="B977" s="12"/>
      <c r="C977" s="12"/>
      <c r="D977" s="12"/>
      <c r="E977" s="125" t="s">
        <v>280</v>
      </c>
      <c r="F977" s="93"/>
      <c r="G977" s="144">
        <v>30850</v>
      </c>
      <c r="H977" s="144">
        <v>29994.720000000001</v>
      </c>
      <c r="I977" s="17">
        <f t="shared" si="54"/>
        <v>0.97227617504051866</v>
      </c>
      <c r="J977" s="104"/>
    </row>
    <row r="978" spans="1:10" s="54" customFormat="1" ht="27" x14ac:dyDescent="0.25">
      <c r="A978" s="12"/>
      <c r="B978" s="12"/>
      <c r="C978" s="12"/>
      <c r="D978" s="12"/>
      <c r="E978" s="125" t="s">
        <v>218</v>
      </c>
      <c r="F978" s="93"/>
      <c r="G978" s="144">
        <v>19160</v>
      </c>
      <c r="H978" s="144">
        <v>19151.59</v>
      </c>
      <c r="I978" s="17">
        <f t="shared" si="54"/>
        <v>0.99956106471816286</v>
      </c>
      <c r="J978" s="104"/>
    </row>
    <row r="979" spans="1:10" s="54" customFormat="1" ht="27" x14ac:dyDescent="0.25">
      <c r="A979" s="12"/>
      <c r="B979" s="12"/>
      <c r="C979" s="12"/>
      <c r="D979" s="12"/>
      <c r="E979" s="125" t="s">
        <v>281</v>
      </c>
      <c r="F979" s="93"/>
      <c r="G979" s="144">
        <v>41720</v>
      </c>
      <c r="H979" s="144">
        <v>41718.400000000001</v>
      </c>
      <c r="I979" s="17">
        <f t="shared" si="54"/>
        <v>0.99996164908916585</v>
      </c>
      <c r="J979" s="104"/>
    </row>
    <row r="980" spans="1:10" s="54" customFormat="1" ht="27" x14ac:dyDescent="0.25">
      <c r="A980" s="12"/>
      <c r="B980" s="12"/>
      <c r="C980" s="12"/>
      <c r="D980" s="12"/>
      <c r="E980" s="125" t="s">
        <v>277</v>
      </c>
      <c r="F980" s="93"/>
      <c r="G980" s="144">
        <v>58050</v>
      </c>
      <c r="H980" s="144">
        <v>57990.65</v>
      </c>
      <c r="I980" s="17">
        <f t="shared" si="54"/>
        <v>0.99897760551248926</v>
      </c>
      <c r="J980" s="104"/>
    </row>
    <row r="981" spans="1:10" s="54" customFormat="1" ht="27" x14ac:dyDescent="0.25">
      <c r="A981" s="12"/>
      <c r="B981" s="12"/>
      <c r="C981" s="12"/>
      <c r="D981" s="12"/>
      <c r="E981" s="125" t="s">
        <v>282</v>
      </c>
      <c r="F981" s="93"/>
      <c r="G981" s="144">
        <v>8000</v>
      </c>
      <c r="H981" s="144">
        <v>7909.96</v>
      </c>
      <c r="I981" s="17">
        <f t="shared" si="54"/>
        <v>0.98874499999999999</v>
      </c>
      <c r="J981" s="104"/>
    </row>
    <row r="982" spans="1:10" s="54" customFormat="1" ht="27" x14ac:dyDescent="0.25">
      <c r="A982" s="12"/>
      <c r="B982" s="12"/>
      <c r="C982" s="12"/>
      <c r="D982" s="12"/>
      <c r="E982" s="125" t="s">
        <v>278</v>
      </c>
      <c r="F982" s="93"/>
      <c r="G982" s="144">
        <v>24340</v>
      </c>
      <c r="H982" s="144">
        <v>24336.86</v>
      </c>
      <c r="I982" s="17">
        <f t="shared" si="54"/>
        <v>0.99987099424815118</v>
      </c>
      <c r="J982" s="104"/>
    </row>
    <row r="983" spans="1:10" s="54" customFormat="1" ht="27" x14ac:dyDescent="0.25">
      <c r="A983" s="12"/>
      <c r="B983" s="12"/>
      <c r="C983" s="12"/>
      <c r="D983" s="12"/>
      <c r="E983" s="125" t="s">
        <v>214</v>
      </c>
      <c r="F983" s="93"/>
      <c r="G983" s="144">
        <v>35000</v>
      </c>
      <c r="H983" s="144">
        <v>34998.83</v>
      </c>
      <c r="I983" s="17">
        <f t="shared" si="54"/>
        <v>0.99996657142857148</v>
      </c>
      <c r="J983" s="104"/>
    </row>
    <row r="984" spans="1:10" s="54" customFormat="1" ht="27.75" customHeight="1" x14ac:dyDescent="0.25">
      <c r="A984" s="12"/>
      <c r="B984" s="12"/>
      <c r="C984" s="12"/>
      <c r="D984" s="12"/>
      <c r="E984" s="125" t="s">
        <v>279</v>
      </c>
      <c r="F984" s="93"/>
      <c r="G984" s="144">
        <v>4820</v>
      </c>
      <c r="H984" s="144">
        <v>4819.99</v>
      </c>
      <c r="I984" s="17">
        <f t="shared" si="54"/>
        <v>0.99999792531120324</v>
      </c>
      <c r="J984" s="104"/>
    </row>
    <row r="985" spans="1:10" s="54" customFormat="1" ht="27" x14ac:dyDescent="0.25">
      <c r="A985" s="12"/>
      <c r="B985" s="12"/>
      <c r="C985" s="12"/>
      <c r="D985" s="12"/>
      <c r="E985" s="125" t="s">
        <v>215</v>
      </c>
      <c r="F985" s="93"/>
      <c r="G985" s="144">
        <v>2000</v>
      </c>
      <c r="H985" s="144">
        <v>1979.94</v>
      </c>
      <c r="I985" s="17">
        <f t="shared" si="54"/>
        <v>0.98997000000000002</v>
      </c>
      <c r="J985" s="104"/>
    </row>
    <row r="986" spans="1:10" s="54" customFormat="1" ht="36" customHeight="1" x14ac:dyDescent="0.2">
      <c r="A986" s="12"/>
      <c r="B986" s="12"/>
      <c r="C986" s="12"/>
      <c r="D986" s="12"/>
      <c r="E986" s="61" t="s">
        <v>348</v>
      </c>
      <c r="F986" s="93">
        <f>SUM(F987:F996)</f>
        <v>0</v>
      </c>
      <c r="G986" s="142">
        <f>SUM(G987:G996)</f>
        <v>13450</v>
      </c>
      <c r="H986" s="142">
        <f>SUM(H987:H996)</f>
        <v>13270</v>
      </c>
      <c r="I986" s="16">
        <f t="shared" si="54"/>
        <v>0.98661710037174721</v>
      </c>
      <c r="J986" s="104"/>
    </row>
    <row r="987" spans="1:10" s="54" customFormat="1" ht="27" x14ac:dyDescent="0.25">
      <c r="A987" s="12"/>
      <c r="B987" s="12"/>
      <c r="C987" s="12"/>
      <c r="D987" s="12"/>
      <c r="E987" s="125" t="s">
        <v>216</v>
      </c>
      <c r="F987" s="93"/>
      <c r="G987" s="144">
        <v>3000</v>
      </c>
      <c r="H987" s="144">
        <v>3000</v>
      </c>
      <c r="I987" s="17">
        <f t="shared" si="54"/>
        <v>1</v>
      </c>
      <c r="J987" s="104"/>
    </row>
    <row r="988" spans="1:10" s="54" customFormat="1" ht="27" x14ac:dyDescent="0.25">
      <c r="A988" s="12"/>
      <c r="B988" s="12"/>
      <c r="C988" s="12"/>
      <c r="D988" s="12"/>
      <c r="E988" s="125" t="s">
        <v>217</v>
      </c>
      <c r="F988" s="93"/>
      <c r="G988" s="144">
        <v>2400</v>
      </c>
      <c r="H988" s="144">
        <v>2400</v>
      </c>
      <c r="I988" s="17">
        <f t="shared" si="54"/>
        <v>1</v>
      </c>
      <c r="J988" s="104"/>
    </row>
    <row r="989" spans="1:10" s="54" customFormat="1" ht="27" x14ac:dyDescent="0.25">
      <c r="A989" s="12"/>
      <c r="B989" s="12"/>
      <c r="C989" s="12"/>
      <c r="D989" s="12"/>
      <c r="E989" s="125" t="s">
        <v>280</v>
      </c>
      <c r="F989" s="93"/>
      <c r="G989" s="144">
        <v>1000</v>
      </c>
      <c r="H989" s="144">
        <v>1000</v>
      </c>
      <c r="I989" s="17">
        <f t="shared" si="54"/>
        <v>1</v>
      </c>
      <c r="J989" s="104"/>
    </row>
    <row r="990" spans="1:10" s="54" customFormat="1" ht="27" x14ac:dyDescent="0.25">
      <c r="A990" s="12"/>
      <c r="B990" s="12"/>
      <c r="C990" s="12"/>
      <c r="D990" s="12"/>
      <c r="E990" s="125" t="s">
        <v>218</v>
      </c>
      <c r="F990" s="93"/>
      <c r="G990" s="144">
        <v>800</v>
      </c>
      <c r="H990" s="144">
        <v>800</v>
      </c>
      <c r="I990" s="17">
        <f t="shared" si="54"/>
        <v>1</v>
      </c>
      <c r="J990" s="104"/>
    </row>
    <row r="991" spans="1:10" s="54" customFormat="1" ht="27" x14ac:dyDescent="0.25">
      <c r="A991" s="12"/>
      <c r="B991" s="12"/>
      <c r="C991" s="12"/>
      <c r="D991" s="12"/>
      <c r="E991" s="125" t="s">
        <v>281</v>
      </c>
      <c r="F991" s="93"/>
      <c r="G991" s="144">
        <v>1500</v>
      </c>
      <c r="H991" s="144">
        <v>1500</v>
      </c>
      <c r="I991" s="17">
        <f t="shared" si="54"/>
        <v>1</v>
      </c>
      <c r="J991" s="104"/>
    </row>
    <row r="992" spans="1:10" s="54" customFormat="1" ht="27" x14ac:dyDescent="0.25">
      <c r="A992" s="12"/>
      <c r="B992" s="12"/>
      <c r="C992" s="12"/>
      <c r="D992" s="12"/>
      <c r="E992" s="125" t="s">
        <v>277</v>
      </c>
      <c r="F992" s="93"/>
      <c r="G992" s="144">
        <v>1500</v>
      </c>
      <c r="H992" s="144">
        <v>1500</v>
      </c>
      <c r="I992" s="17">
        <f t="shared" si="54"/>
        <v>1</v>
      </c>
      <c r="J992" s="104"/>
    </row>
    <row r="993" spans="1:10" s="54" customFormat="1" ht="27" x14ac:dyDescent="0.25">
      <c r="A993" s="12"/>
      <c r="B993" s="12"/>
      <c r="C993" s="12"/>
      <c r="D993" s="12"/>
      <c r="E993" s="125" t="s">
        <v>282</v>
      </c>
      <c r="F993" s="93"/>
      <c r="G993" s="144">
        <v>320</v>
      </c>
      <c r="H993" s="144">
        <v>320</v>
      </c>
      <c r="I993" s="17">
        <f t="shared" si="54"/>
        <v>1</v>
      </c>
      <c r="J993" s="104"/>
    </row>
    <row r="994" spans="1:10" s="54" customFormat="1" ht="27" x14ac:dyDescent="0.25">
      <c r="A994" s="12"/>
      <c r="B994" s="12"/>
      <c r="C994" s="12"/>
      <c r="D994" s="12"/>
      <c r="E994" s="125" t="s">
        <v>278</v>
      </c>
      <c r="F994" s="93"/>
      <c r="G994" s="144">
        <v>1000</v>
      </c>
      <c r="H994" s="144">
        <v>1000</v>
      </c>
      <c r="I994" s="17">
        <f t="shared" si="54"/>
        <v>1</v>
      </c>
      <c r="J994" s="104"/>
    </row>
    <row r="995" spans="1:10" s="54" customFormat="1" ht="27" x14ac:dyDescent="0.25">
      <c r="A995" s="12"/>
      <c r="B995" s="12"/>
      <c r="C995" s="12"/>
      <c r="D995" s="12"/>
      <c r="E995" s="125" t="s">
        <v>214</v>
      </c>
      <c r="F995" s="93"/>
      <c r="G995" s="144">
        <v>1680</v>
      </c>
      <c r="H995" s="144">
        <v>1500</v>
      </c>
      <c r="I995" s="17">
        <f t="shared" si="54"/>
        <v>0.8928571428571429</v>
      </c>
      <c r="J995" s="104"/>
    </row>
    <row r="996" spans="1:10" s="54" customFormat="1" ht="29.25" customHeight="1" x14ac:dyDescent="0.25">
      <c r="A996" s="12"/>
      <c r="B996" s="12"/>
      <c r="C996" s="12"/>
      <c r="D996" s="12"/>
      <c r="E996" s="125" t="s">
        <v>279</v>
      </c>
      <c r="F996" s="93"/>
      <c r="G996" s="144">
        <v>250</v>
      </c>
      <c r="H996" s="144">
        <v>250</v>
      </c>
      <c r="I996" s="17">
        <f t="shared" si="54"/>
        <v>1</v>
      </c>
      <c r="J996" s="104"/>
    </row>
    <row r="997" spans="1:10" s="54" customFormat="1" ht="21.75" customHeight="1" x14ac:dyDescent="0.2">
      <c r="A997" s="12" t="s">
        <v>349</v>
      </c>
      <c r="B997" s="12" t="s">
        <v>340</v>
      </c>
      <c r="C997" s="12" t="s">
        <v>323</v>
      </c>
      <c r="D997" s="12" t="s">
        <v>336</v>
      </c>
      <c r="E997" s="20" t="s">
        <v>486</v>
      </c>
      <c r="F997" s="92">
        <f>SUM(F998)</f>
        <v>0</v>
      </c>
      <c r="G997" s="142">
        <f>SUM(G998)</f>
        <v>3150</v>
      </c>
      <c r="H997" s="142">
        <f>SUM(H998)</f>
        <v>3142.75</v>
      </c>
      <c r="I997" s="16">
        <f t="shared" si="54"/>
        <v>0.99769841269841275</v>
      </c>
      <c r="J997" s="104"/>
    </row>
    <row r="998" spans="1:10" s="54" customFormat="1" ht="21.75" customHeight="1" x14ac:dyDescent="0.25">
      <c r="A998" s="12"/>
      <c r="B998" s="12"/>
      <c r="C998" s="12"/>
      <c r="D998" s="12"/>
      <c r="E998" s="126" t="s">
        <v>283</v>
      </c>
      <c r="F998" s="93">
        <f>SUM(F999:F1000)</f>
        <v>0</v>
      </c>
      <c r="G998" s="144">
        <f>SUM(G999:G1000)</f>
        <v>3150</v>
      </c>
      <c r="H998" s="144">
        <f>SUM(H999:H1000)</f>
        <v>3142.75</v>
      </c>
      <c r="I998" s="17">
        <f t="shared" si="54"/>
        <v>0.99769841269841275</v>
      </c>
      <c r="J998" s="104"/>
    </row>
    <row r="999" spans="1:10" s="54" customFormat="1" ht="28.5" x14ac:dyDescent="0.2">
      <c r="A999" s="12"/>
      <c r="B999" s="12"/>
      <c r="C999" s="12"/>
      <c r="D999" s="12"/>
      <c r="E999" s="61" t="s">
        <v>124</v>
      </c>
      <c r="F999" s="92"/>
      <c r="G999" s="142">
        <v>3000</v>
      </c>
      <c r="H999" s="142">
        <v>2992.75</v>
      </c>
      <c r="I999" s="16">
        <f t="shared" si="54"/>
        <v>0.99758333333333338</v>
      </c>
      <c r="J999" s="104"/>
    </row>
    <row r="1000" spans="1:10" s="54" customFormat="1" ht="36" customHeight="1" x14ac:dyDescent="0.2">
      <c r="A1000" s="12"/>
      <c r="B1000" s="12"/>
      <c r="C1000" s="12"/>
      <c r="D1000" s="12"/>
      <c r="E1000" s="61" t="s">
        <v>348</v>
      </c>
      <c r="F1000" s="92"/>
      <c r="G1000" s="142">
        <v>150</v>
      </c>
      <c r="H1000" s="142">
        <v>150</v>
      </c>
      <c r="I1000" s="16">
        <f t="shared" si="54"/>
        <v>1</v>
      </c>
      <c r="J1000" s="104"/>
    </row>
    <row r="1001" spans="1:10" s="54" customFormat="1" x14ac:dyDescent="0.2">
      <c r="A1001" s="12" t="s">
        <v>345</v>
      </c>
      <c r="B1001" s="12" t="s">
        <v>324</v>
      </c>
      <c r="C1001" s="12" t="s">
        <v>323</v>
      </c>
      <c r="D1001" s="12" t="s">
        <v>350</v>
      </c>
      <c r="E1001" s="20" t="s">
        <v>410</v>
      </c>
      <c r="F1001" s="92">
        <f>SUM(F1002,F1020)</f>
        <v>0</v>
      </c>
      <c r="G1001" s="142">
        <f>SUM(G1002,G1020)</f>
        <v>207920</v>
      </c>
      <c r="H1001" s="142">
        <f>SUM(H1002,H1020)</f>
        <v>207259</v>
      </c>
      <c r="I1001" s="16">
        <f t="shared" si="54"/>
        <v>0.99682089265101959</v>
      </c>
      <c r="J1001" s="104"/>
    </row>
    <row r="1002" spans="1:10" s="54" customFormat="1" ht="28.5" x14ac:dyDescent="0.2">
      <c r="A1002" s="15"/>
      <c r="B1002" s="15"/>
      <c r="C1002" s="15"/>
      <c r="D1002" s="15"/>
      <c r="E1002" s="61" t="s">
        <v>321</v>
      </c>
      <c r="F1002" s="93">
        <f>SUM(F1004:F1019)</f>
        <v>0</v>
      </c>
      <c r="G1002" s="142">
        <f>SUM(G1004:G1019)</f>
        <v>200200</v>
      </c>
      <c r="H1002" s="142">
        <f>SUM(H1004:H1019)</f>
        <v>199639</v>
      </c>
      <c r="I1002" s="16">
        <f t="shared" si="54"/>
        <v>0.99719780219780219</v>
      </c>
      <c r="J1002" s="104"/>
    </row>
    <row r="1003" spans="1:10" s="54" customFormat="1" x14ac:dyDescent="0.2">
      <c r="A1003" s="12"/>
      <c r="B1003" s="12"/>
      <c r="C1003" s="12"/>
      <c r="D1003" s="12"/>
      <c r="E1003" s="22" t="s">
        <v>354</v>
      </c>
      <c r="F1003" s="93"/>
      <c r="G1003" s="144"/>
      <c r="H1003" s="144"/>
      <c r="I1003" s="17" t="str">
        <f t="shared" si="54"/>
        <v xml:space="preserve">       </v>
      </c>
      <c r="J1003" s="104"/>
    </row>
    <row r="1004" spans="1:10" s="54" customFormat="1" x14ac:dyDescent="0.25">
      <c r="A1004" s="12"/>
      <c r="B1004" s="12"/>
      <c r="C1004" s="12"/>
      <c r="D1004" s="12"/>
      <c r="E1004" s="125" t="s">
        <v>284</v>
      </c>
      <c r="F1004" s="93"/>
      <c r="G1004" s="174">
        <v>7000</v>
      </c>
      <c r="H1004" s="174">
        <v>6894.47</v>
      </c>
      <c r="I1004" s="17">
        <f t="shared" si="54"/>
        <v>0.9849242857142857</v>
      </c>
      <c r="J1004" s="104"/>
    </row>
    <row r="1005" spans="1:10" s="54" customFormat="1" ht="27" x14ac:dyDescent="0.25">
      <c r="A1005" s="12"/>
      <c r="B1005" s="12"/>
      <c r="C1005" s="12"/>
      <c r="D1005" s="12"/>
      <c r="E1005" s="125" t="s">
        <v>285</v>
      </c>
      <c r="F1005" s="93"/>
      <c r="G1005" s="175">
        <v>10860</v>
      </c>
      <c r="H1005" s="176">
        <v>10854.51</v>
      </c>
      <c r="I1005" s="17">
        <f t="shared" si="54"/>
        <v>0.99949447513812162</v>
      </c>
      <c r="J1005" s="104"/>
    </row>
    <row r="1006" spans="1:10" s="54" customFormat="1" ht="32.25" customHeight="1" x14ac:dyDescent="0.25">
      <c r="A1006" s="12"/>
      <c r="B1006" s="12"/>
      <c r="C1006" s="12"/>
      <c r="D1006" s="12"/>
      <c r="E1006" s="125" t="s">
        <v>286</v>
      </c>
      <c r="F1006" s="93"/>
      <c r="G1006" s="175">
        <v>14480</v>
      </c>
      <c r="H1006" s="176">
        <v>14479</v>
      </c>
      <c r="I1006" s="17">
        <f t="shared" si="54"/>
        <v>0.99993093922651932</v>
      </c>
      <c r="J1006" s="104"/>
    </row>
    <row r="1007" spans="1:10" s="54" customFormat="1" ht="19.5" customHeight="1" x14ac:dyDescent="0.25">
      <c r="A1007" s="12"/>
      <c r="B1007" s="12"/>
      <c r="C1007" s="12"/>
      <c r="D1007" s="12"/>
      <c r="E1007" s="125" t="s">
        <v>287</v>
      </c>
      <c r="F1007" s="93"/>
      <c r="G1007" s="175">
        <v>19500</v>
      </c>
      <c r="H1007" s="176">
        <v>19485</v>
      </c>
      <c r="I1007" s="17">
        <f t="shared" si="54"/>
        <v>0.99923076923076926</v>
      </c>
      <c r="J1007" s="104"/>
    </row>
    <row r="1008" spans="1:10" s="54" customFormat="1" x14ac:dyDescent="0.25">
      <c r="A1008" s="12"/>
      <c r="B1008" s="12"/>
      <c r="C1008" s="12"/>
      <c r="D1008" s="12"/>
      <c r="E1008" s="125" t="s">
        <v>288</v>
      </c>
      <c r="F1008" s="93"/>
      <c r="G1008" s="175">
        <v>12730</v>
      </c>
      <c r="H1008" s="176">
        <v>12585.1</v>
      </c>
      <c r="I1008" s="17">
        <f t="shared" si="54"/>
        <v>0.98861743912018851</v>
      </c>
      <c r="J1008" s="104"/>
    </row>
    <row r="1009" spans="1:10" s="54" customFormat="1" ht="19.5" customHeight="1" x14ac:dyDescent="0.25">
      <c r="A1009" s="12"/>
      <c r="B1009" s="12"/>
      <c r="C1009" s="12"/>
      <c r="D1009" s="12"/>
      <c r="E1009" s="125" t="s">
        <v>289</v>
      </c>
      <c r="F1009" s="93"/>
      <c r="G1009" s="175">
        <v>11510</v>
      </c>
      <c r="H1009" s="176">
        <v>11509</v>
      </c>
      <c r="I1009" s="17">
        <f t="shared" si="54"/>
        <v>0.99991311902693314</v>
      </c>
      <c r="J1009" s="104"/>
    </row>
    <row r="1010" spans="1:10" s="54" customFormat="1" ht="27" x14ac:dyDescent="0.25">
      <c r="A1010" s="12"/>
      <c r="B1010" s="12"/>
      <c r="C1010" s="12"/>
      <c r="D1010" s="12"/>
      <c r="E1010" s="125" t="s">
        <v>290</v>
      </c>
      <c r="F1010" s="93"/>
      <c r="G1010" s="175">
        <v>9000</v>
      </c>
      <c r="H1010" s="176">
        <v>8970</v>
      </c>
      <c r="I1010" s="17">
        <f t="shared" si="54"/>
        <v>0.9966666666666667</v>
      </c>
      <c r="J1010" s="104"/>
    </row>
    <row r="1011" spans="1:10" s="54" customFormat="1" ht="27" x14ac:dyDescent="0.25">
      <c r="A1011" s="12"/>
      <c r="B1011" s="12"/>
      <c r="C1011" s="12"/>
      <c r="D1011" s="12"/>
      <c r="E1011" s="125" t="s">
        <v>291</v>
      </c>
      <c r="F1011" s="93"/>
      <c r="G1011" s="175">
        <v>12780</v>
      </c>
      <c r="H1011" s="176">
        <v>12771.5</v>
      </c>
      <c r="I1011" s="17">
        <f t="shared" si="54"/>
        <v>0.99933489827856026</v>
      </c>
      <c r="J1011" s="104"/>
    </row>
    <row r="1012" spans="1:10" s="54" customFormat="1" ht="27" x14ac:dyDescent="0.25">
      <c r="A1012" s="12"/>
      <c r="B1012" s="12"/>
      <c r="C1012" s="12"/>
      <c r="D1012" s="12"/>
      <c r="E1012" s="125" t="s">
        <v>292</v>
      </c>
      <c r="F1012" s="93"/>
      <c r="G1012" s="144">
        <v>7000</v>
      </c>
      <c r="H1012" s="144">
        <v>6935</v>
      </c>
      <c r="I1012" s="17">
        <f t="shared" si="54"/>
        <v>0.99071428571428577</v>
      </c>
      <c r="J1012" s="104"/>
    </row>
    <row r="1013" spans="1:10" s="54" customFormat="1" ht="21" customHeight="1" x14ac:dyDescent="0.25">
      <c r="A1013" s="12"/>
      <c r="B1013" s="12"/>
      <c r="C1013" s="12"/>
      <c r="D1013" s="12"/>
      <c r="E1013" s="125" t="s">
        <v>293</v>
      </c>
      <c r="F1013" s="93"/>
      <c r="G1013" s="144">
        <v>5600</v>
      </c>
      <c r="H1013" s="144">
        <v>5595</v>
      </c>
      <c r="I1013" s="17">
        <f t="shared" si="54"/>
        <v>0.99910714285714286</v>
      </c>
      <c r="J1013" s="104"/>
    </row>
    <row r="1014" spans="1:10" s="54" customFormat="1" x14ac:dyDescent="0.25">
      <c r="A1014" s="12"/>
      <c r="B1014" s="12"/>
      <c r="C1014" s="12"/>
      <c r="D1014" s="12"/>
      <c r="E1014" s="125" t="s">
        <v>294</v>
      </c>
      <c r="F1014" s="93"/>
      <c r="G1014" s="144">
        <v>15210</v>
      </c>
      <c r="H1014" s="144">
        <v>15205</v>
      </c>
      <c r="I1014" s="17">
        <f t="shared" si="54"/>
        <v>0.99967126890203817</v>
      </c>
      <c r="J1014" s="104"/>
    </row>
    <row r="1015" spans="1:10" s="54" customFormat="1" ht="27" x14ac:dyDescent="0.25">
      <c r="A1015" s="12"/>
      <c r="B1015" s="12"/>
      <c r="C1015" s="12"/>
      <c r="D1015" s="12"/>
      <c r="E1015" s="125" t="s">
        <v>295</v>
      </c>
      <c r="F1015" s="93"/>
      <c r="G1015" s="144">
        <v>7750</v>
      </c>
      <c r="H1015" s="144">
        <v>7747.78</v>
      </c>
      <c r="I1015" s="17">
        <f t="shared" si="54"/>
        <v>0.9997135483870967</v>
      </c>
      <c r="J1015" s="104"/>
    </row>
    <row r="1016" spans="1:10" s="54" customFormat="1" ht="27" x14ac:dyDescent="0.25">
      <c r="A1016" s="12"/>
      <c r="B1016" s="12"/>
      <c r="C1016" s="12"/>
      <c r="D1016" s="12"/>
      <c r="E1016" s="125" t="s">
        <v>296</v>
      </c>
      <c r="F1016" s="93"/>
      <c r="G1016" s="144">
        <v>12430</v>
      </c>
      <c r="H1016" s="144">
        <v>12429.98</v>
      </c>
      <c r="I1016" s="17">
        <f t="shared" si="54"/>
        <v>0.99999839098954135</v>
      </c>
      <c r="J1016" s="104"/>
    </row>
    <row r="1017" spans="1:10" s="54" customFormat="1" x14ac:dyDescent="0.25">
      <c r="A1017" s="12"/>
      <c r="B1017" s="12"/>
      <c r="C1017" s="12"/>
      <c r="D1017" s="12"/>
      <c r="E1017" s="125" t="s">
        <v>297</v>
      </c>
      <c r="F1017" s="93"/>
      <c r="G1017" s="144">
        <v>5760</v>
      </c>
      <c r="H1017" s="144">
        <v>5750.46</v>
      </c>
      <c r="I1017" s="17">
        <f t="shared" si="54"/>
        <v>0.99834374999999997</v>
      </c>
      <c r="J1017" s="104"/>
    </row>
    <row r="1018" spans="1:10" s="54" customFormat="1" ht="27" x14ac:dyDescent="0.25">
      <c r="A1018" s="12"/>
      <c r="B1018" s="12"/>
      <c r="C1018" s="12"/>
      <c r="D1018" s="12"/>
      <c r="E1018" s="125" t="s">
        <v>298</v>
      </c>
      <c r="F1018" s="93"/>
      <c r="G1018" s="144">
        <v>14480</v>
      </c>
      <c r="H1018" s="144">
        <v>14480</v>
      </c>
      <c r="I1018" s="17">
        <f t="shared" si="54"/>
        <v>1</v>
      </c>
      <c r="J1018" s="104"/>
    </row>
    <row r="1019" spans="1:10" s="54" customFormat="1" x14ac:dyDescent="0.25">
      <c r="A1019" s="12"/>
      <c r="B1019" s="12"/>
      <c r="C1019" s="12"/>
      <c r="D1019" s="12"/>
      <c r="E1019" s="126" t="s">
        <v>299</v>
      </c>
      <c r="F1019" s="93"/>
      <c r="G1019" s="144">
        <v>34110</v>
      </c>
      <c r="H1019" s="144">
        <v>33947.199999999997</v>
      </c>
      <c r="I1019" s="17">
        <f t="shared" si="54"/>
        <v>0.99522720609791837</v>
      </c>
      <c r="J1019" s="104"/>
    </row>
    <row r="1020" spans="1:10" s="54" customFormat="1" ht="42" customHeight="1" x14ac:dyDescent="0.2">
      <c r="A1020" s="12"/>
      <c r="B1020" s="12"/>
      <c r="C1020" s="12"/>
      <c r="D1020" s="12"/>
      <c r="E1020" s="61" t="s">
        <v>348</v>
      </c>
      <c r="F1020" s="93">
        <f>SUM(F1021:F1036)</f>
        <v>0</v>
      </c>
      <c r="G1020" s="142">
        <f>SUM(G1021:G1036)</f>
        <v>7720</v>
      </c>
      <c r="H1020" s="142">
        <f>SUM(H1021:H1036)</f>
        <v>7620</v>
      </c>
      <c r="I1020" s="16">
        <f t="shared" si="54"/>
        <v>0.98704663212435229</v>
      </c>
      <c r="J1020" s="104"/>
    </row>
    <row r="1021" spans="1:10" s="54" customFormat="1" ht="22.5" customHeight="1" x14ac:dyDescent="0.25">
      <c r="A1021" s="12"/>
      <c r="B1021" s="12"/>
      <c r="C1021" s="12"/>
      <c r="D1021" s="12"/>
      <c r="E1021" s="125" t="s">
        <v>284</v>
      </c>
      <c r="F1021" s="93"/>
      <c r="G1021" s="144">
        <v>300</v>
      </c>
      <c r="H1021" s="144">
        <v>300</v>
      </c>
      <c r="I1021" s="17">
        <f t="shared" si="54"/>
        <v>1</v>
      </c>
      <c r="J1021" s="104"/>
    </row>
    <row r="1022" spans="1:10" s="54" customFormat="1" ht="27" x14ac:dyDescent="0.25">
      <c r="A1022" s="12"/>
      <c r="B1022" s="12"/>
      <c r="C1022" s="12"/>
      <c r="D1022" s="12"/>
      <c r="E1022" s="125" t="s">
        <v>285</v>
      </c>
      <c r="F1022" s="93"/>
      <c r="G1022" s="144">
        <v>520</v>
      </c>
      <c r="H1022" s="144">
        <v>520</v>
      </c>
      <c r="I1022" s="17">
        <f t="shared" si="54"/>
        <v>1</v>
      </c>
      <c r="J1022" s="104"/>
    </row>
    <row r="1023" spans="1:10" s="54" customFormat="1" ht="27" x14ac:dyDescent="0.25">
      <c r="A1023" s="12"/>
      <c r="B1023" s="12"/>
      <c r="C1023" s="12"/>
      <c r="D1023" s="12"/>
      <c r="E1023" s="125" t="s">
        <v>286</v>
      </c>
      <c r="F1023" s="93"/>
      <c r="G1023" s="144">
        <v>600</v>
      </c>
      <c r="H1023" s="144">
        <v>600</v>
      </c>
      <c r="I1023" s="17">
        <f t="shared" si="54"/>
        <v>1</v>
      </c>
      <c r="J1023" s="104"/>
    </row>
    <row r="1024" spans="1:10" s="54" customFormat="1" x14ac:dyDescent="0.25">
      <c r="A1024" s="12"/>
      <c r="B1024" s="12"/>
      <c r="C1024" s="12"/>
      <c r="D1024" s="12"/>
      <c r="E1024" s="125" t="s">
        <v>287</v>
      </c>
      <c r="F1024" s="93"/>
      <c r="G1024" s="144">
        <v>640</v>
      </c>
      <c r="H1024" s="144">
        <v>640</v>
      </c>
      <c r="I1024" s="17">
        <f t="shared" si="54"/>
        <v>1</v>
      </c>
      <c r="J1024" s="104"/>
    </row>
    <row r="1025" spans="1:10" s="54" customFormat="1" ht="18.75" customHeight="1" x14ac:dyDescent="0.25">
      <c r="A1025" s="12"/>
      <c r="B1025" s="12"/>
      <c r="C1025" s="12"/>
      <c r="D1025" s="12"/>
      <c r="E1025" s="125" t="s">
        <v>288</v>
      </c>
      <c r="F1025" s="93"/>
      <c r="G1025" s="144">
        <v>520</v>
      </c>
      <c r="H1025" s="144">
        <v>520</v>
      </c>
      <c r="I1025" s="17">
        <f t="shared" si="54"/>
        <v>1</v>
      </c>
      <c r="J1025" s="104"/>
    </row>
    <row r="1026" spans="1:10" s="54" customFormat="1" ht="21" customHeight="1" x14ac:dyDescent="0.25">
      <c r="A1026" s="12"/>
      <c r="B1026" s="12"/>
      <c r="C1026" s="12"/>
      <c r="D1026" s="12"/>
      <c r="E1026" s="125" t="s">
        <v>289</v>
      </c>
      <c r="F1026" s="93"/>
      <c r="G1026" s="144">
        <v>520</v>
      </c>
      <c r="H1026" s="144">
        <v>520</v>
      </c>
      <c r="I1026" s="17">
        <f t="shared" si="54"/>
        <v>1</v>
      </c>
      <c r="J1026" s="104"/>
    </row>
    <row r="1027" spans="1:10" s="54" customFormat="1" ht="27" x14ac:dyDescent="0.25">
      <c r="A1027" s="12"/>
      <c r="B1027" s="12"/>
      <c r="C1027" s="12"/>
      <c r="D1027" s="12"/>
      <c r="E1027" s="125" t="s">
        <v>290</v>
      </c>
      <c r="F1027" s="93"/>
      <c r="G1027" s="144">
        <v>240</v>
      </c>
      <c r="H1027" s="144">
        <v>240</v>
      </c>
      <c r="I1027" s="17">
        <f t="shared" si="54"/>
        <v>1</v>
      </c>
      <c r="J1027" s="104"/>
    </row>
    <row r="1028" spans="1:10" s="54" customFormat="1" ht="27" x14ac:dyDescent="0.25">
      <c r="A1028" s="12"/>
      <c r="B1028" s="12"/>
      <c r="C1028" s="12"/>
      <c r="D1028" s="12"/>
      <c r="E1028" s="125" t="s">
        <v>291</v>
      </c>
      <c r="F1028" s="93"/>
      <c r="G1028" s="144">
        <v>520</v>
      </c>
      <c r="H1028" s="144">
        <v>520</v>
      </c>
      <c r="I1028" s="17">
        <f t="shared" si="54"/>
        <v>1</v>
      </c>
      <c r="J1028" s="104"/>
    </row>
    <row r="1029" spans="1:10" s="54" customFormat="1" ht="27" x14ac:dyDescent="0.25">
      <c r="A1029" s="12"/>
      <c r="B1029" s="12"/>
      <c r="C1029" s="12"/>
      <c r="D1029" s="12"/>
      <c r="E1029" s="125" t="s">
        <v>292</v>
      </c>
      <c r="F1029" s="93"/>
      <c r="G1029" s="144">
        <v>540</v>
      </c>
      <c r="H1029" s="144">
        <v>540</v>
      </c>
      <c r="I1029" s="17">
        <f t="shared" si="54"/>
        <v>1</v>
      </c>
      <c r="J1029" s="104"/>
    </row>
    <row r="1030" spans="1:10" s="54" customFormat="1" x14ac:dyDescent="0.25">
      <c r="A1030" s="12"/>
      <c r="B1030" s="12"/>
      <c r="C1030" s="12"/>
      <c r="D1030" s="12"/>
      <c r="E1030" s="125" t="s">
        <v>293</v>
      </c>
      <c r="F1030" s="93"/>
      <c r="G1030" s="144">
        <v>240</v>
      </c>
      <c r="H1030" s="144">
        <v>240</v>
      </c>
      <c r="I1030" s="17">
        <f t="shared" si="54"/>
        <v>1</v>
      </c>
      <c r="J1030" s="104"/>
    </row>
    <row r="1031" spans="1:10" s="54" customFormat="1" x14ac:dyDescent="0.25">
      <c r="A1031" s="12"/>
      <c r="B1031" s="12"/>
      <c r="C1031" s="12"/>
      <c r="D1031" s="12"/>
      <c r="E1031" s="125" t="s">
        <v>294</v>
      </c>
      <c r="F1031" s="93"/>
      <c r="G1031" s="144">
        <v>640</v>
      </c>
      <c r="H1031" s="144">
        <v>640</v>
      </c>
      <c r="I1031" s="17">
        <f t="shared" si="54"/>
        <v>1</v>
      </c>
      <c r="J1031" s="104"/>
    </row>
    <row r="1032" spans="1:10" s="54" customFormat="1" ht="27" x14ac:dyDescent="0.25">
      <c r="A1032" s="12"/>
      <c r="B1032" s="12"/>
      <c r="C1032" s="12"/>
      <c r="D1032" s="12"/>
      <c r="E1032" s="125" t="s">
        <v>295</v>
      </c>
      <c r="F1032" s="93"/>
      <c r="G1032" s="144">
        <v>240</v>
      </c>
      <c r="H1032" s="144">
        <v>240</v>
      </c>
      <c r="I1032" s="17">
        <f t="shared" si="54"/>
        <v>1</v>
      </c>
      <c r="J1032" s="104"/>
    </row>
    <row r="1033" spans="1:10" s="54" customFormat="1" ht="27" x14ac:dyDescent="0.25">
      <c r="A1033" s="12"/>
      <c r="B1033" s="12"/>
      <c r="C1033" s="12"/>
      <c r="D1033" s="12"/>
      <c r="E1033" s="125" t="s">
        <v>296</v>
      </c>
      <c r="F1033" s="93"/>
      <c r="G1033" s="144">
        <v>400</v>
      </c>
      <c r="H1033" s="144">
        <v>400</v>
      </c>
      <c r="I1033" s="17">
        <f t="shared" si="54"/>
        <v>1</v>
      </c>
      <c r="J1033" s="104"/>
    </row>
    <row r="1034" spans="1:10" s="54" customFormat="1" ht="15" customHeight="1" x14ac:dyDescent="0.25">
      <c r="A1034" s="12"/>
      <c r="B1034" s="12"/>
      <c r="C1034" s="12"/>
      <c r="D1034" s="12"/>
      <c r="E1034" s="125" t="s">
        <v>297</v>
      </c>
      <c r="F1034" s="93"/>
      <c r="G1034" s="144">
        <v>300</v>
      </c>
      <c r="H1034" s="144">
        <v>200</v>
      </c>
      <c r="I1034" s="17">
        <f t="shared" ref="I1034:I1097" si="55">IF(H1034=0,"       ",H1034/G1034)</f>
        <v>0.66666666666666663</v>
      </c>
      <c r="J1034" s="104"/>
    </row>
    <row r="1035" spans="1:10" s="54" customFormat="1" ht="27" x14ac:dyDescent="0.25">
      <c r="A1035" s="12"/>
      <c r="B1035" s="12"/>
      <c r="C1035" s="12"/>
      <c r="D1035" s="12"/>
      <c r="E1035" s="125" t="s">
        <v>298</v>
      </c>
      <c r="F1035" s="93"/>
      <c r="G1035" s="144">
        <v>600</v>
      </c>
      <c r="H1035" s="144">
        <v>600</v>
      </c>
      <c r="I1035" s="17">
        <f t="shared" si="55"/>
        <v>1</v>
      </c>
      <c r="J1035" s="104"/>
    </row>
    <row r="1036" spans="1:10" s="54" customFormat="1" x14ac:dyDescent="0.25">
      <c r="A1036" s="12"/>
      <c r="B1036" s="12"/>
      <c r="C1036" s="12"/>
      <c r="D1036" s="12"/>
      <c r="E1036" s="126" t="s">
        <v>299</v>
      </c>
      <c r="F1036" s="93"/>
      <c r="G1036" s="144">
        <v>900</v>
      </c>
      <c r="H1036" s="144">
        <v>900</v>
      </c>
      <c r="I1036" s="17">
        <f t="shared" si="55"/>
        <v>1</v>
      </c>
      <c r="J1036" s="104"/>
    </row>
    <row r="1037" spans="1:10" s="54" customFormat="1" x14ac:dyDescent="0.2">
      <c r="A1037" s="12" t="s">
        <v>345</v>
      </c>
      <c r="B1037" s="12" t="s">
        <v>324</v>
      </c>
      <c r="C1037" s="12" t="s">
        <v>323</v>
      </c>
      <c r="D1037" s="12" t="s">
        <v>340</v>
      </c>
      <c r="E1037" s="20" t="s">
        <v>157</v>
      </c>
      <c r="F1037" s="93">
        <f>SUM(F1039)</f>
        <v>0</v>
      </c>
      <c r="G1037" s="142">
        <f>SUM(G1039)</f>
        <v>7230</v>
      </c>
      <c r="H1037" s="142">
        <f>SUM(H1039)</f>
        <v>6644.84</v>
      </c>
      <c r="I1037" s="16">
        <f t="shared" si="55"/>
        <v>0.91906500691562931</v>
      </c>
      <c r="J1037" s="104"/>
    </row>
    <row r="1038" spans="1:10" s="54" customFormat="1" x14ac:dyDescent="0.2">
      <c r="A1038" s="12"/>
      <c r="B1038" s="12"/>
      <c r="C1038" s="12"/>
      <c r="D1038" s="12"/>
      <c r="E1038" s="60" t="s">
        <v>354</v>
      </c>
      <c r="F1038" s="92"/>
      <c r="G1038" s="142"/>
      <c r="H1038" s="142"/>
      <c r="I1038" s="17" t="str">
        <f t="shared" si="55"/>
        <v xml:space="preserve">       </v>
      </c>
      <c r="J1038" s="104"/>
    </row>
    <row r="1039" spans="1:10" s="54" customFormat="1" ht="28.5" x14ac:dyDescent="0.25">
      <c r="A1039" s="12"/>
      <c r="B1039" s="12"/>
      <c r="C1039" s="12"/>
      <c r="D1039" s="12"/>
      <c r="E1039" s="105" t="s">
        <v>300</v>
      </c>
      <c r="F1039" s="93">
        <f>SUM(F1040:F1041)</f>
        <v>0</v>
      </c>
      <c r="G1039" s="144">
        <f>SUM(G1040:G1041)</f>
        <v>7230</v>
      </c>
      <c r="H1039" s="144">
        <f>SUM(H1040:H1041)</f>
        <v>6644.84</v>
      </c>
      <c r="I1039" s="17">
        <f t="shared" si="55"/>
        <v>0.91906500691562931</v>
      </c>
      <c r="J1039" s="104"/>
    </row>
    <row r="1040" spans="1:10" s="54" customFormat="1" x14ac:dyDescent="0.2">
      <c r="A1040" s="12"/>
      <c r="B1040" s="12"/>
      <c r="C1040" s="12"/>
      <c r="D1040" s="12"/>
      <c r="E1040" s="60" t="s">
        <v>320</v>
      </c>
      <c r="F1040" s="93"/>
      <c r="G1040" s="144">
        <v>6750</v>
      </c>
      <c r="H1040" s="144">
        <v>6164.84</v>
      </c>
      <c r="I1040" s="17">
        <f t="shared" si="55"/>
        <v>0.91330962962962969</v>
      </c>
      <c r="J1040" s="104"/>
    </row>
    <row r="1041" spans="1:10" s="54" customFormat="1" ht="27" x14ac:dyDescent="0.2">
      <c r="A1041" s="12"/>
      <c r="B1041" s="12"/>
      <c r="C1041" s="12"/>
      <c r="D1041" s="12"/>
      <c r="E1041" s="60" t="s">
        <v>348</v>
      </c>
      <c r="F1041" s="93"/>
      <c r="G1041" s="144">
        <v>480</v>
      </c>
      <c r="H1041" s="144">
        <v>480</v>
      </c>
      <c r="I1041" s="17">
        <f t="shared" si="55"/>
        <v>1</v>
      </c>
      <c r="J1041" s="104"/>
    </row>
    <row r="1042" spans="1:10" s="51" customFormat="1" x14ac:dyDescent="0.2">
      <c r="A1042" s="12" t="s">
        <v>328</v>
      </c>
      <c r="B1042" s="12" t="s">
        <v>323</v>
      </c>
      <c r="C1042" s="12" t="s">
        <v>323</v>
      </c>
      <c r="D1042" s="12" t="s">
        <v>323</v>
      </c>
      <c r="E1042" s="19" t="s">
        <v>329</v>
      </c>
      <c r="F1042" s="92">
        <f>SUM(F1043:F1044)</f>
        <v>0</v>
      </c>
      <c r="G1042" s="142">
        <f>SUM(G1043:G1044)</f>
        <v>69750</v>
      </c>
      <c r="H1042" s="142">
        <f>SUM(H1043:H1044)</f>
        <v>69742</v>
      </c>
      <c r="I1042" s="16">
        <f t="shared" si="55"/>
        <v>0.99988530465949821</v>
      </c>
      <c r="J1042" s="114"/>
    </row>
    <row r="1043" spans="1:10" s="51" customFormat="1" x14ac:dyDescent="0.2">
      <c r="A1043" s="12"/>
      <c r="B1043" s="12"/>
      <c r="C1043" s="12"/>
      <c r="D1043" s="12"/>
      <c r="E1043" s="60" t="s">
        <v>320</v>
      </c>
      <c r="F1043" s="93"/>
      <c r="G1043" s="144">
        <v>40000</v>
      </c>
      <c r="H1043" s="144">
        <v>40000</v>
      </c>
      <c r="I1043" s="17">
        <f t="shared" si="55"/>
        <v>1</v>
      </c>
      <c r="J1043" s="114"/>
    </row>
    <row r="1044" spans="1:10" s="51" customFormat="1" ht="27" x14ac:dyDescent="0.2">
      <c r="A1044" s="12"/>
      <c r="B1044" s="12"/>
      <c r="C1044" s="12"/>
      <c r="D1044" s="12"/>
      <c r="E1044" s="60" t="s">
        <v>348</v>
      </c>
      <c r="F1044" s="93"/>
      <c r="G1044" s="144">
        <v>29750</v>
      </c>
      <c r="H1044" s="144">
        <v>29742</v>
      </c>
      <c r="I1044" s="17">
        <f t="shared" si="55"/>
        <v>0.99973109243697478</v>
      </c>
      <c r="J1044" s="114"/>
    </row>
    <row r="1045" spans="1:10" s="110" customFormat="1" ht="27" customHeight="1" x14ac:dyDescent="0.2">
      <c r="A1045" s="107"/>
      <c r="B1045" s="107"/>
      <c r="C1045" s="107"/>
      <c r="D1045" s="107"/>
      <c r="E1045" s="108" t="s">
        <v>420</v>
      </c>
      <c r="F1045" s="146">
        <f>SUM(F1051,F1067,F1099)</f>
        <v>50000</v>
      </c>
      <c r="G1045" s="143">
        <f>SUM(G1051,G1067,G1099)</f>
        <v>778732.8</v>
      </c>
      <c r="H1045" s="143">
        <f>SUM(H1051,H1067,H1099)</f>
        <v>778205.26</v>
      </c>
      <c r="I1045" s="109">
        <f t="shared" si="55"/>
        <v>0.999322566097126</v>
      </c>
      <c r="J1045" s="115"/>
    </row>
    <row r="1046" spans="1:10" s="53" customFormat="1" ht="28.5" x14ac:dyDescent="0.2">
      <c r="A1046" s="15"/>
      <c r="B1046" s="15"/>
      <c r="C1046" s="15"/>
      <c r="D1046" s="15"/>
      <c r="E1046" s="61" t="s">
        <v>321</v>
      </c>
      <c r="F1046" s="92">
        <f>SUM(F1052,F1068)</f>
        <v>50000</v>
      </c>
      <c r="G1046" s="142">
        <f>SUM(G1052,G1068)</f>
        <v>684005.39999999991</v>
      </c>
      <c r="H1046" s="142">
        <f>SUM(H1052,H1068)</f>
        <v>683485.26</v>
      </c>
      <c r="I1046" s="16">
        <f t="shared" si="55"/>
        <v>0.9992395674069241</v>
      </c>
      <c r="J1046" s="118"/>
    </row>
    <row r="1047" spans="1:10" s="53" customFormat="1" x14ac:dyDescent="0.2">
      <c r="A1047" s="15"/>
      <c r="B1047" s="15"/>
      <c r="C1047" s="15"/>
      <c r="D1047" s="15"/>
      <c r="E1047" s="61" t="s">
        <v>320</v>
      </c>
      <c r="F1047" s="92">
        <f>SUM(F1100)</f>
        <v>0</v>
      </c>
      <c r="G1047" s="142">
        <f>SUM(G1100)</f>
        <v>39100</v>
      </c>
      <c r="H1047" s="142">
        <f>SUM(H1100)</f>
        <v>39100</v>
      </c>
      <c r="I1047" s="16">
        <f t="shared" si="55"/>
        <v>1</v>
      </c>
      <c r="J1047" s="118"/>
    </row>
    <row r="1048" spans="1:10" s="53" customFormat="1" ht="28.5" x14ac:dyDescent="0.2">
      <c r="A1048" s="15"/>
      <c r="B1048" s="15"/>
      <c r="C1048" s="15"/>
      <c r="D1048" s="15"/>
      <c r="E1048" s="61" t="s">
        <v>348</v>
      </c>
      <c r="F1048" s="92">
        <f>SUM(F1060,F1084,F1101)</f>
        <v>0</v>
      </c>
      <c r="G1048" s="142">
        <f>SUM(G1060,G1084,G1101)</f>
        <v>42627.4</v>
      </c>
      <c r="H1048" s="142">
        <f>SUM(H1060,H1084,H1101)</f>
        <v>42620</v>
      </c>
      <c r="I1048" s="16">
        <f t="shared" si="55"/>
        <v>0.99982640273626822</v>
      </c>
      <c r="J1048" s="118"/>
    </row>
    <row r="1049" spans="1:10" s="53" customFormat="1" ht="21" customHeight="1" x14ac:dyDescent="0.2">
      <c r="A1049" s="15"/>
      <c r="B1049" s="15"/>
      <c r="C1049" s="15"/>
      <c r="D1049" s="15"/>
      <c r="E1049" s="61" t="s">
        <v>322</v>
      </c>
      <c r="F1049" s="92">
        <f>SUM(F1102)</f>
        <v>0</v>
      </c>
      <c r="G1049" s="142">
        <f>SUM(G1102)</f>
        <v>13000</v>
      </c>
      <c r="H1049" s="142">
        <f>SUM(H1102)</f>
        <v>13000</v>
      </c>
      <c r="I1049" s="16">
        <f t="shared" si="55"/>
        <v>1</v>
      </c>
      <c r="J1049" s="118"/>
    </row>
    <row r="1050" spans="1:10" s="53" customFormat="1" x14ac:dyDescent="0.2">
      <c r="A1050" s="12"/>
      <c r="B1050" s="12"/>
      <c r="C1050" s="12"/>
      <c r="D1050" s="12"/>
      <c r="E1050" s="18" t="s">
        <v>354</v>
      </c>
      <c r="F1050" s="93"/>
      <c r="G1050" s="144"/>
      <c r="H1050" s="144"/>
      <c r="I1050" s="17" t="str">
        <f t="shared" si="55"/>
        <v xml:space="preserve">       </v>
      </c>
      <c r="J1050" s="118"/>
    </row>
    <row r="1051" spans="1:10" s="53" customFormat="1" ht="28.5" x14ac:dyDescent="0.2">
      <c r="A1051" s="12" t="s">
        <v>349</v>
      </c>
      <c r="B1051" s="12" t="s">
        <v>340</v>
      </c>
      <c r="C1051" s="12" t="s">
        <v>323</v>
      </c>
      <c r="D1051" s="12" t="s">
        <v>323</v>
      </c>
      <c r="E1051" s="20" t="s">
        <v>485</v>
      </c>
      <c r="F1051" s="92">
        <f>SUM(F1052,F1060)</f>
        <v>0</v>
      </c>
      <c r="G1051" s="142">
        <f>SUM(G1052,G1060)</f>
        <v>282041.40000000002</v>
      </c>
      <c r="H1051" s="142">
        <f>SUM(H1052,H1060)</f>
        <v>282020.49</v>
      </c>
      <c r="I1051" s="16">
        <f t="shared" si="55"/>
        <v>0.99992586194792665</v>
      </c>
      <c r="J1051" s="118"/>
    </row>
    <row r="1052" spans="1:10" s="53" customFormat="1" ht="28.5" x14ac:dyDescent="0.2">
      <c r="A1052" s="12"/>
      <c r="B1052" s="12"/>
      <c r="C1052" s="12"/>
      <c r="D1052" s="12"/>
      <c r="E1052" s="61" t="s">
        <v>124</v>
      </c>
      <c r="F1052" s="92">
        <f>SUM(F1053:F1059)</f>
        <v>0</v>
      </c>
      <c r="G1052" s="142">
        <f>SUM(G1053:G1059)</f>
        <v>275194</v>
      </c>
      <c r="H1052" s="142">
        <f>SUM(H1053:H1059)</f>
        <v>275180.49</v>
      </c>
      <c r="I1052" s="16">
        <f t="shared" si="55"/>
        <v>0.99995090735989878</v>
      </c>
      <c r="J1052" s="118"/>
    </row>
    <row r="1053" spans="1:10" s="53" customFormat="1" x14ac:dyDescent="0.2">
      <c r="A1053" s="12"/>
      <c r="B1053" s="12"/>
      <c r="C1053" s="12"/>
      <c r="D1053" s="12"/>
      <c r="E1053" s="46" t="s">
        <v>256</v>
      </c>
      <c r="F1053" s="93"/>
      <c r="G1053" s="144">
        <v>62898.400000000001</v>
      </c>
      <c r="H1053" s="144">
        <v>62898.37</v>
      </c>
      <c r="I1053" s="17">
        <f t="shared" si="55"/>
        <v>0.99999952304033168</v>
      </c>
      <c r="J1053" s="118"/>
    </row>
    <row r="1054" spans="1:10" s="53" customFormat="1" x14ac:dyDescent="0.2">
      <c r="A1054" s="12"/>
      <c r="B1054" s="12"/>
      <c r="C1054" s="12"/>
      <c r="D1054" s="12"/>
      <c r="E1054" s="46" t="s">
        <v>257</v>
      </c>
      <c r="F1054" s="93"/>
      <c r="G1054" s="144">
        <v>19657.3</v>
      </c>
      <c r="H1054" s="144">
        <v>19657.28</v>
      </c>
      <c r="I1054" s="17">
        <f t="shared" si="55"/>
        <v>0.99999898256627306</v>
      </c>
      <c r="J1054" s="118"/>
    </row>
    <row r="1055" spans="1:10" s="53" customFormat="1" x14ac:dyDescent="0.2">
      <c r="A1055" s="12"/>
      <c r="B1055" s="12"/>
      <c r="C1055" s="12"/>
      <c r="D1055" s="12"/>
      <c r="E1055" s="46" t="s">
        <v>258</v>
      </c>
      <c r="F1055" s="93"/>
      <c r="G1055" s="144">
        <v>53327.199999999997</v>
      </c>
      <c r="H1055" s="144">
        <v>53327.18</v>
      </c>
      <c r="I1055" s="17">
        <f t="shared" si="55"/>
        <v>0.99999962495687011</v>
      </c>
      <c r="J1055" s="118"/>
    </row>
    <row r="1056" spans="1:10" s="53" customFormat="1" x14ac:dyDescent="0.2">
      <c r="A1056" s="12"/>
      <c r="B1056" s="12"/>
      <c r="C1056" s="12"/>
      <c r="D1056" s="12"/>
      <c r="E1056" s="46" t="s">
        <v>259</v>
      </c>
      <c r="F1056" s="93"/>
      <c r="G1056" s="144">
        <v>22546</v>
      </c>
      <c r="H1056" s="144">
        <v>22545.97</v>
      </c>
      <c r="I1056" s="17">
        <f t="shared" si="55"/>
        <v>0.99999866938703097</v>
      </c>
      <c r="J1056" s="118"/>
    </row>
    <row r="1057" spans="1:10" s="53" customFormat="1" x14ac:dyDescent="0.2">
      <c r="A1057" s="12"/>
      <c r="B1057" s="12"/>
      <c r="C1057" s="12"/>
      <c r="D1057" s="12"/>
      <c r="E1057" s="46" t="s">
        <v>260</v>
      </c>
      <c r="F1057" s="93"/>
      <c r="G1057" s="144">
        <v>37355.699999999997</v>
      </c>
      <c r="H1057" s="144">
        <v>37344.32</v>
      </c>
      <c r="I1057" s="17">
        <f t="shared" si="55"/>
        <v>0.9996953610827799</v>
      </c>
      <c r="J1057" s="118"/>
    </row>
    <row r="1058" spans="1:10" s="53" customFormat="1" x14ac:dyDescent="0.2">
      <c r="A1058" s="12"/>
      <c r="B1058" s="12"/>
      <c r="C1058" s="12"/>
      <c r="D1058" s="12"/>
      <c r="E1058" s="46" t="s">
        <v>261</v>
      </c>
      <c r="F1058" s="93"/>
      <c r="G1058" s="144">
        <v>29114.400000000001</v>
      </c>
      <c r="H1058" s="144">
        <v>29114.37</v>
      </c>
      <c r="I1058" s="17">
        <f t="shared" si="55"/>
        <v>0.99999896958206236</v>
      </c>
      <c r="J1058" s="118"/>
    </row>
    <row r="1059" spans="1:10" s="53" customFormat="1" x14ac:dyDescent="0.2">
      <c r="A1059" s="12"/>
      <c r="B1059" s="12"/>
      <c r="C1059" s="12"/>
      <c r="D1059" s="12"/>
      <c r="E1059" s="46" t="s">
        <v>262</v>
      </c>
      <c r="F1059" s="93"/>
      <c r="G1059" s="144">
        <v>50295</v>
      </c>
      <c r="H1059" s="144">
        <v>50293</v>
      </c>
      <c r="I1059" s="17">
        <f t="shared" si="55"/>
        <v>0.999960234615767</v>
      </c>
      <c r="J1059" s="118"/>
    </row>
    <row r="1060" spans="1:10" s="53" customFormat="1" ht="28.5" x14ac:dyDescent="0.2">
      <c r="A1060" s="12"/>
      <c r="B1060" s="12"/>
      <c r="C1060" s="12"/>
      <c r="D1060" s="12"/>
      <c r="E1060" s="61" t="s">
        <v>348</v>
      </c>
      <c r="F1060" s="93"/>
      <c r="G1060" s="142">
        <f>SUM(G1061:G1066)</f>
        <v>6847.4</v>
      </c>
      <c r="H1060" s="142">
        <f>SUM(H1061:H1066)</f>
        <v>6840</v>
      </c>
      <c r="I1060" s="16">
        <f t="shared" si="55"/>
        <v>0.9989192978356749</v>
      </c>
      <c r="J1060" s="118"/>
    </row>
    <row r="1061" spans="1:10" s="53" customFormat="1" x14ac:dyDescent="0.2">
      <c r="A1061" s="12"/>
      <c r="B1061" s="12"/>
      <c r="C1061" s="12"/>
      <c r="D1061" s="12"/>
      <c r="E1061" s="46" t="s">
        <v>256</v>
      </c>
      <c r="F1061" s="93"/>
      <c r="G1061" s="144">
        <v>2000</v>
      </c>
      <c r="H1061" s="144">
        <v>2000</v>
      </c>
      <c r="I1061" s="17">
        <f t="shared" si="55"/>
        <v>1</v>
      </c>
      <c r="J1061" s="118"/>
    </row>
    <row r="1062" spans="1:10" s="53" customFormat="1" x14ac:dyDescent="0.2">
      <c r="A1062" s="12"/>
      <c r="B1062" s="12"/>
      <c r="C1062" s="12"/>
      <c r="D1062" s="12"/>
      <c r="E1062" s="46" t="s">
        <v>257</v>
      </c>
      <c r="F1062" s="93"/>
      <c r="G1062" s="144">
        <v>600</v>
      </c>
      <c r="H1062" s="144">
        <v>600</v>
      </c>
      <c r="I1062" s="17">
        <f t="shared" si="55"/>
        <v>1</v>
      </c>
      <c r="J1062" s="118"/>
    </row>
    <row r="1063" spans="1:10" s="53" customFormat="1" x14ac:dyDescent="0.2">
      <c r="A1063" s="12"/>
      <c r="B1063" s="12"/>
      <c r="C1063" s="12"/>
      <c r="D1063" s="12"/>
      <c r="E1063" s="46" t="s">
        <v>259</v>
      </c>
      <c r="F1063" s="93"/>
      <c r="G1063" s="144">
        <v>700</v>
      </c>
      <c r="H1063" s="144">
        <v>700</v>
      </c>
      <c r="I1063" s="17">
        <f t="shared" si="55"/>
        <v>1</v>
      </c>
      <c r="J1063" s="118"/>
    </row>
    <row r="1064" spans="1:10" s="53" customFormat="1" x14ac:dyDescent="0.2">
      <c r="A1064" s="12"/>
      <c r="B1064" s="12"/>
      <c r="C1064" s="12"/>
      <c r="D1064" s="12"/>
      <c r="E1064" s="46" t="s">
        <v>260</v>
      </c>
      <c r="F1064" s="93"/>
      <c r="G1064" s="144">
        <v>1247.4000000000001</v>
      </c>
      <c r="H1064" s="144">
        <v>1240</v>
      </c>
      <c r="I1064" s="17">
        <f t="shared" si="55"/>
        <v>0.99406766073432729</v>
      </c>
      <c r="J1064" s="118"/>
    </row>
    <row r="1065" spans="1:10" s="53" customFormat="1" x14ac:dyDescent="0.2">
      <c r="A1065" s="12"/>
      <c r="B1065" s="12"/>
      <c r="C1065" s="12"/>
      <c r="D1065" s="12"/>
      <c r="E1065" s="46" t="s">
        <v>261</v>
      </c>
      <c r="F1065" s="93"/>
      <c r="G1065" s="144">
        <v>900</v>
      </c>
      <c r="H1065" s="144">
        <v>900</v>
      </c>
      <c r="I1065" s="17">
        <f t="shared" si="55"/>
        <v>1</v>
      </c>
      <c r="J1065" s="118"/>
    </row>
    <row r="1066" spans="1:10" s="53" customFormat="1" x14ac:dyDescent="0.2">
      <c r="A1066" s="12"/>
      <c r="B1066" s="12"/>
      <c r="C1066" s="12"/>
      <c r="D1066" s="12"/>
      <c r="E1066" s="46" t="s">
        <v>262</v>
      </c>
      <c r="F1066" s="93"/>
      <c r="G1066" s="144">
        <v>1400</v>
      </c>
      <c r="H1066" s="144">
        <v>1400</v>
      </c>
      <c r="I1066" s="17">
        <f t="shared" si="55"/>
        <v>1</v>
      </c>
      <c r="J1066" s="118"/>
    </row>
    <row r="1067" spans="1:10" s="53" customFormat="1" x14ac:dyDescent="0.2">
      <c r="A1067" s="12" t="s">
        <v>345</v>
      </c>
      <c r="B1067" s="12" t="s">
        <v>324</v>
      </c>
      <c r="C1067" s="12" t="s">
        <v>323</v>
      </c>
      <c r="D1067" s="12" t="s">
        <v>350</v>
      </c>
      <c r="E1067" s="20" t="s">
        <v>410</v>
      </c>
      <c r="F1067" s="92">
        <f>SUM(F1068,F1084)</f>
        <v>50000</v>
      </c>
      <c r="G1067" s="142">
        <f>SUM(G1068,G1084)</f>
        <v>429311.39999999997</v>
      </c>
      <c r="H1067" s="142">
        <f>SUM(H1068,H1084)</f>
        <v>428804.77</v>
      </c>
      <c r="I1067" s="16">
        <f t="shared" si="55"/>
        <v>0.99881990089245254</v>
      </c>
      <c r="J1067" s="118"/>
    </row>
    <row r="1068" spans="1:10" s="53" customFormat="1" ht="28.5" customHeight="1" x14ac:dyDescent="0.2">
      <c r="A1068" s="15"/>
      <c r="B1068" s="15"/>
      <c r="C1068" s="15"/>
      <c r="D1068" s="15"/>
      <c r="E1068" s="61" t="s">
        <v>321</v>
      </c>
      <c r="F1068" s="92">
        <f>SUM(F1069:F1083)</f>
        <v>50000</v>
      </c>
      <c r="G1068" s="142">
        <f>SUM(G1069:G1083)</f>
        <v>408811.39999999997</v>
      </c>
      <c r="H1068" s="142">
        <f>SUM(H1069:H1083)</f>
        <v>408304.77</v>
      </c>
      <c r="I1068" s="16">
        <f t="shared" si="55"/>
        <v>0.99876072438293073</v>
      </c>
      <c r="J1068" s="118"/>
    </row>
    <row r="1069" spans="1:10" s="53" customFormat="1" x14ac:dyDescent="0.2">
      <c r="A1069" s="12"/>
      <c r="B1069" s="12"/>
      <c r="C1069" s="12"/>
      <c r="D1069" s="12"/>
      <c r="E1069" s="80" t="s">
        <v>10</v>
      </c>
      <c r="F1069" s="93">
        <v>30000</v>
      </c>
      <c r="G1069" s="144">
        <v>30000</v>
      </c>
      <c r="H1069" s="144">
        <v>30000</v>
      </c>
      <c r="I1069" s="17">
        <f t="shared" si="55"/>
        <v>1</v>
      </c>
      <c r="J1069" s="118"/>
    </row>
    <row r="1070" spans="1:10" s="53" customFormat="1" x14ac:dyDescent="0.2">
      <c r="A1070" s="12"/>
      <c r="B1070" s="12"/>
      <c r="C1070" s="12"/>
      <c r="D1070" s="12"/>
      <c r="E1070" s="80" t="s">
        <v>11</v>
      </c>
      <c r="F1070" s="93">
        <v>20000</v>
      </c>
      <c r="G1070" s="144">
        <v>20000</v>
      </c>
      <c r="H1070" s="144">
        <v>20000</v>
      </c>
      <c r="I1070" s="17">
        <f t="shared" si="55"/>
        <v>1</v>
      </c>
      <c r="J1070" s="118"/>
    </row>
    <row r="1071" spans="1:10" s="53" customFormat="1" x14ac:dyDescent="0.2">
      <c r="A1071" s="12"/>
      <c r="B1071" s="12"/>
      <c r="C1071" s="12"/>
      <c r="D1071" s="12"/>
      <c r="E1071" s="80" t="s">
        <v>263</v>
      </c>
      <c r="F1071" s="93"/>
      <c r="G1071" s="144">
        <v>27621.8</v>
      </c>
      <c r="H1071" s="144">
        <v>27621.8</v>
      </c>
      <c r="I1071" s="17">
        <f t="shared" si="55"/>
        <v>1</v>
      </c>
      <c r="J1071" s="118"/>
    </row>
    <row r="1072" spans="1:10" s="53" customFormat="1" x14ac:dyDescent="0.2">
      <c r="A1072" s="12"/>
      <c r="B1072" s="12"/>
      <c r="C1072" s="12"/>
      <c r="D1072" s="12"/>
      <c r="E1072" s="80" t="s">
        <v>264</v>
      </c>
      <c r="F1072" s="93"/>
      <c r="G1072" s="144">
        <v>5000</v>
      </c>
      <c r="H1072" s="144">
        <v>4963.8500000000004</v>
      </c>
      <c r="I1072" s="17">
        <f t="shared" si="55"/>
        <v>0.99277000000000004</v>
      </c>
      <c r="J1072" s="118"/>
    </row>
    <row r="1073" spans="1:10" s="53" customFormat="1" x14ac:dyDescent="0.2">
      <c r="A1073" s="12"/>
      <c r="B1073" s="12"/>
      <c r="C1073" s="12"/>
      <c r="D1073" s="12"/>
      <c r="E1073" s="80" t="s">
        <v>265</v>
      </c>
      <c r="F1073" s="93"/>
      <c r="G1073" s="144">
        <v>37633.9</v>
      </c>
      <c r="H1073" s="144">
        <v>37633.21</v>
      </c>
      <c r="I1073" s="17">
        <f t="shared" si="55"/>
        <v>0.99998166546650757</v>
      </c>
      <c r="J1073" s="118"/>
    </row>
    <row r="1074" spans="1:10" s="53" customFormat="1" x14ac:dyDescent="0.2">
      <c r="A1074" s="12"/>
      <c r="B1074" s="12"/>
      <c r="C1074" s="12"/>
      <c r="D1074" s="12"/>
      <c r="E1074" s="80" t="s">
        <v>266</v>
      </c>
      <c r="F1074" s="93"/>
      <c r="G1074" s="144">
        <v>37301.199999999997</v>
      </c>
      <c r="H1074" s="144">
        <v>37301.160000000003</v>
      </c>
      <c r="I1074" s="17">
        <f t="shared" si="55"/>
        <v>0.99999892764844045</v>
      </c>
      <c r="J1074" s="118"/>
    </row>
    <row r="1075" spans="1:10" s="53" customFormat="1" x14ac:dyDescent="0.2">
      <c r="A1075" s="12"/>
      <c r="B1075" s="12"/>
      <c r="C1075" s="12"/>
      <c r="D1075" s="12"/>
      <c r="E1075" s="80" t="s">
        <v>267</v>
      </c>
      <c r="F1075" s="93"/>
      <c r="G1075" s="144">
        <v>34653</v>
      </c>
      <c r="H1075" s="144">
        <v>34652.94</v>
      </c>
      <c r="I1075" s="17">
        <f t="shared" si="55"/>
        <v>0.99999826854817775</v>
      </c>
      <c r="J1075" s="118"/>
    </row>
    <row r="1076" spans="1:10" s="53" customFormat="1" x14ac:dyDescent="0.2">
      <c r="A1076" s="12"/>
      <c r="B1076" s="12"/>
      <c r="C1076" s="12"/>
      <c r="D1076" s="12"/>
      <c r="E1076" s="80" t="s">
        <v>268</v>
      </c>
      <c r="F1076" s="93"/>
      <c r="G1076" s="144">
        <v>27157.599999999999</v>
      </c>
      <c r="H1076" s="144">
        <v>27046</v>
      </c>
      <c r="I1076" s="17">
        <f t="shared" si="55"/>
        <v>0.9958906530768552</v>
      </c>
      <c r="J1076" s="118"/>
    </row>
    <row r="1077" spans="1:10" s="53" customFormat="1" x14ac:dyDescent="0.2">
      <c r="A1077" s="12"/>
      <c r="B1077" s="12"/>
      <c r="C1077" s="12"/>
      <c r="D1077" s="12"/>
      <c r="E1077" s="80" t="s">
        <v>276</v>
      </c>
      <c r="F1077" s="93"/>
      <c r="G1077" s="144">
        <v>32506.799999999999</v>
      </c>
      <c r="H1077" s="144">
        <v>32506.799999999999</v>
      </c>
      <c r="I1077" s="17">
        <f t="shared" si="55"/>
        <v>1</v>
      </c>
      <c r="J1077" s="118"/>
    </row>
    <row r="1078" spans="1:10" s="53" customFormat="1" x14ac:dyDescent="0.2">
      <c r="A1078" s="12"/>
      <c r="B1078" s="12"/>
      <c r="C1078" s="12"/>
      <c r="D1078" s="12"/>
      <c r="E1078" s="80" t="s">
        <v>269</v>
      </c>
      <c r="F1078" s="93"/>
      <c r="G1078" s="144">
        <v>34277.199999999997</v>
      </c>
      <c r="H1078" s="144">
        <v>34277.120000000003</v>
      </c>
      <c r="I1078" s="17">
        <f t="shared" si="55"/>
        <v>0.99999766608707841</v>
      </c>
      <c r="J1078" s="118"/>
    </row>
    <row r="1079" spans="1:10" s="53" customFormat="1" x14ac:dyDescent="0.2">
      <c r="A1079" s="12"/>
      <c r="B1079" s="12"/>
      <c r="C1079" s="12"/>
      <c r="D1079" s="12"/>
      <c r="E1079" s="80" t="s">
        <v>271</v>
      </c>
      <c r="F1079" s="93"/>
      <c r="G1079" s="144">
        <v>21317.1</v>
      </c>
      <c r="H1079" s="144">
        <v>21037.24</v>
      </c>
      <c r="I1079" s="17">
        <f t="shared" si="55"/>
        <v>0.98687157258726577</v>
      </c>
      <c r="J1079" s="118"/>
    </row>
    <row r="1080" spans="1:10" s="53" customFormat="1" x14ac:dyDescent="0.2">
      <c r="A1080" s="12"/>
      <c r="B1080" s="12"/>
      <c r="C1080" s="12"/>
      <c r="D1080" s="12"/>
      <c r="E1080" s="80" t="s">
        <v>272</v>
      </c>
      <c r="F1080" s="93"/>
      <c r="G1080" s="144">
        <v>22699.1</v>
      </c>
      <c r="H1080" s="144">
        <v>22699.1</v>
      </c>
      <c r="I1080" s="17">
        <f t="shared" si="55"/>
        <v>1</v>
      </c>
      <c r="J1080" s="118"/>
    </row>
    <row r="1081" spans="1:10" s="53" customFormat="1" x14ac:dyDescent="0.2">
      <c r="A1081" s="12"/>
      <c r="B1081" s="12"/>
      <c r="C1081" s="12"/>
      <c r="D1081" s="12"/>
      <c r="E1081" s="80" t="s">
        <v>273</v>
      </c>
      <c r="F1081" s="93"/>
      <c r="G1081" s="144">
        <v>29567.5</v>
      </c>
      <c r="H1081" s="144">
        <v>29567.4</v>
      </c>
      <c r="I1081" s="17">
        <f t="shared" si="55"/>
        <v>0.99999661790817629</v>
      </c>
      <c r="J1081" s="118"/>
    </row>
    <row r="1082" spans="1:10" s="53" customFormat="1" x14ac:dyDescent="0.2">
      <c r="A1082" s="12"/>
      <c r="B1082" s="12"/>
      <c r="C1082" s="12"/>
      <c r="D1082" s="12"/>
      <c r="E1082" s="80" t="s">
        <v>274</v>
      </c>
      <c r="F1082" s="93"/>
      <c r="G1082" s="144">
        <v>19709.8</v>
      </c>
      <c r="H1082" s="144">
        <v>19709.71</v>
      </c>
      <c r="I1082" s="17">
        <f t="shared" si="55"/>
        <v>0.99999543374361988</v>
      </c>
      <c r="J1082" s="118"/>
    </row>
    <row r="1083" spans="1:10" s="53" customFormat="1" x14ac:dyDescent="0.2">
      <c r="A1083" s="12"/>
      <c r="B1083" s="12"/>
      <c r="C1083" s="12"/>
      <c r="D1083" s="12"/>
      <c r="E1083" s="80" t="s">
        <v>275</v>
      </c>
      <c r="F1083" s="93"/>
      <c r="G1083" s="144">
        <v>29366.400000000001</v>
      </c>
      <c r="H1083" s="144">
        <v>29288.44</v>
      </c>
      <c r="I1083" s="17">
        <f t="shared" si="55"/>
        <v>0.99734526533725609</v>
      </c>
      <c r="J1083" s="118"/>
    </row>
    <row r="1084" spans="1:10" s="53" customFormat="1" ht="28.5" x14ac:dyDescent="0.2">
      <c r="A1084" s="12"/>
      <c r="B1084" s="12"/>
      <c r="C1084" s="12"/>
      <c r="D1084" s="12"/>
      <c r="E1084" s="61" t="s">
        <v>348</v>
      </c>
      <c r="F1084" s="92">
        <f>SUM(F1085:F1098)</f>
        <v>0</v>
      </c>
      <c r="G1084" s="142">
        <f>SUM(G1085:G1098)</f>
        <v>20500</v>
      </c>
      <c r="H1084" s="142">
        <f>SUM(H1085:H1098)</f>
        <v>20500</v>
      </c>
      <c r="I1084" s="16">
        <f t="shared" si="55"/>
        <v>1</v>
      </c>
      <c r="J1084" s="118"/>
    </row>
    <row r="1085" spans="1:10" s="53" customFormat="1" x14ac:dyDescent="0.2">
      <c r="A1085" s="12"/>
      <c r="B1085" s="12"/>
      <c r="C1085" s="12"/>
      <c r="D1085" s="12"/>
      <c r="E1085" s="80" t="s">
        <v>263</v>
      </c>
      <c r="F1085" s="92"/>
      <c r="G1085" s="144">
        <v>1800</v>
      </c>
      <c r="H1085" s="144">
        <v>1800</v>
      </c>
      <c r="I1085" s="17">
        <f t="shared" si="55"/>
        <v>1</v>
      </c>
      <c r="J1085" s="118"/>
    </row>
    <row r="1086" spans="1:10" s="53" customFormat="1" x14ac:dyDescent="0.2">
      <c r="A1086" s="12"/>
      <c r="B1086" s="12"/>
      <c r="C1086" s="12"/>
      <c r="D1086" s="12"/>
      <c r="E1086" s="80" t="s">
        <v>264</v>
      </c>
      <c r="F1086" s="92"/>
      <c r="G1086" s="144">
        <v>200</v>
      </c>
      <c r="H1086" s="144">
        <v>200</v>
      </c>
      <c r="I1086" s="17">
        <f t="shared" si="55"/>
        <v>1</v>
      </c>
      <c r="J1086" s="118"/>
    </row>
    <row r="1087" spans="1:10" s="53" customFormat="1" x14ac:dyDescent="0.2">
      <c r="A1087" s="12"/>
      <c r="B1087" s="12"/>
      <c r="C1087" s="12"/>
      <c r="D1087" s="12"/>
      <c r="E1087" s="80" t="s">
        <v>265</v>
      </c>
      <c r="F1087" s="92"/>
      <c r="G1087" s="144">
        <v>2200</v>
      </c>
      <c r="H1087" s="144">
        <v>2200</v>
      </c>
      <c r="I1087" s="17">
        <f t="shared" si="55"/>
        <v>1</v>
      </c>
      <c r="J1087" s="118"/>
    </row>
    <row r="1088" spans="1:10" s="53" customFormat="1" x14ac:dyDescent="0.2">
      <c r="A1088" s="12"/>
      <c r="B1088" s="12"/>
      <c r="C1088" s="12"/>
      <c r="D1088" s="12"/>
      <c r="E1088" s="80" t="s">
        <v>266</v>
      </c>
      <c r="F1088" s="92"/>
      <c r="G1088" s="144">
        <v>2100</v>
      </c>
      <c r="H1088" s="144">
        <v>2100</v>
      </c>
      <c r="I1088" s="17">
        <f t="shared" si="55"/>
        <v>1</v>
      </c>
      <c r="J1088" s="118"/>
    </row>
    <row r="1089" spans="1:10" s="53" customFormat="1" x14ac:dyDescent="0.2">
      <c r="A1089" s="12"/>
      <c r="B1089" s="12"/>
      <c r="C1089" s="12"/>
      <c r="D1089" s="12"/>
      <c r="E1089" s="80" t="s">
        <v>267</v>
      </c>
      <c r="F1089" s="92"/>
      <c r="G1089" s="144">
        <v>2000</v>
      </c>
      <c r="H1089" s="144">
        <v>2000</v>
      </c>
      <c r="I1089" s="17">
        <f t="shared" si="55"/>
        <v>1</v>
      </c>
      <c r="J1089" s="118"/>
    </row>
    <row r="1090" spans="1:10" s="53" customFormat="1" x14ac:dyDescent="0.2">
      <c r="A1090" s="12"/>
      <c r="B1090" s="12"/>
      <c r="C1090" s="12"/>
      <c r="D1090" s="12"/>
      <c r="E1090" s="80" t="s">
        <v>268</v>
      </c>
      <c r="F1090" s="92"/>
      <c r="G1090" s="144">
        <v>1600</v>
      </c>
      <c r="H1090" s="144">
        <v>1600</v>
      </c>
      <c r="I1090" s="17">
        <f t="shared" si="55"/>
        <v>1</v>
      </c>
      <c r="J1090" s="118"/>
    </row>
    <row r="1091" spans="1:10" s="53" customFormat="1" x14ac:dyDescent="0.2">
      <c r="A1091" s="12"/>
      <c r="B1091" s="12"/>
      <c r="C1091" s="12"/>
      <c r="D1091" s="12"/>
      <c r="E1091" s="80" t="s">
        <v>276</v>
      </c>
      <c r="F1091" s="92"/>
      <c r="G1091" s="144">
        <v>1600</v>
      </c>
      <c r="H1091" s="144">
        <v>1600</v>
      </c>
      <c r="I1091" s="17">
        <f t="shared" si="55"/>
        <v>1</v>
      </c>
      <c r="J1091" s="118"/>
    </row>
    <row r="1092" spans="1:10" s="53" customFormat="1" x14ac:dyDescent="0.2">
      <c r="A1092" s="12"/>
      <c r="B1092" s="12"/>
      <c r="C1092" s="12"/>
      <c r="D1092" s="12"/>
      <c r="E1092" s="80" t="s">
        <v>269</v>
      </c>
      <c r="F1092" s="92"/>
      <c r="G1092" s="144">
        <v>2000</v>
      </c>
      <c r="H1092" s="144">
        <v>2000</v>
      </c>
      <c r="I1092" s="17">
        <f t="shared" si="55"/>
        <v>1</v>
      </c>
      <c r="J1092" s="118"/>
    </row>
    <row r="1093" spans="1:10" s="53" customFormat="1" x14ac:dyDescent="0.2">
      <c r="A1093" s="12"/>
      <c r="B1093" s="12"/>
      <c r="C1093" s="12"/>
      <c r="D1093" s="12"/>
      <c r="E1093" s="80" t="s">
        <v>270</v>
      </c>
      <c r="F1093" s="92"/>
      <c r="G1093" s="144">
        <v>1200</v>
      </c>
      <c r="H1093" s="144">
        <v>1200</v>
      </c>
      <c r="I1093" s="17">
        <f t="shared" si="55"/>
        <v>1</v>
      </c>
      <c r="J1093" s="118"/>
    </row>
    <row r="1094" spans="1:10" s="53" customFormat="1" x14ac:dyDescent="0.2">
      <c r="A1094" s="12"/>
      <c r="B1094" s="12"/>
      <c r="C1094" s="12"/>
      <c r="D1094" s="12"/>
      <c r="E1094" s="80" t="s">
        <v>271</v>
      </c>
      <c r="F1094" s="92"/>
      <c r="G1094" s="144">
        <v>900</v>
      </c>
      <c r="H1094" s="144">
        <v>900</v>
      </c>
      <c r="I1094" s="17">
        <f t="shared" si="55"/>
        <v>1</v>
      </c>
      <c r="J1094" s="118"/>
    </row>
    <row r="1095" spans="1:10" s="53" customFormat="1" x14ac:dyDescent="0.2">
      <c r="A1095" s="12"/>
      <c r="B1095" s="12"/>
      <c r="C1095" s="12"/>
      <c r="D1095" s="12"/>
      <c r="E1095" s="80" t="s">
        <v>272</v>
      </c>
      <c r="F1095" s="92"/>
      <c r="G1095" s="144">
        <v>900</v>
      </c>
      <c r="H1095" s="144">
        <v>900</v>
      </c>
      <c r="I1095" s="17">
        <f t="shared" si="55"/>
        <v>1</v>
      </c>
      <c r="J1095" s="118"/>
    </row>
    <row r="1096" spans="1:10" s="53" customFormat="1" x14ac:dyDescent="0.2">
      <c r="A1096" s="12"/>
      <c r="B1096" s="12"/>
      <c r="C1096" s="12"/>
      <c r="D1096" s="12"/>
      <c r="E1096" s="80" t="s">
        <v>273</v>
      </c>
      <c r="F1096" s="92"/>
      <c r="G1096" s="144">
        <v>1600</v>
      </c>
      <c r="H1096" s="144">
        <v>1600</v>
      </c>
      <c r="I1096" s="17">
        <f t="shared" si="55"/>
        <v>1</v>
      </c>
      <c r="J1096" s="118"/>
    </row>
    <row r="1097" spans="1:10" s="53" customFormat="1" x14ac:dyDescent="0.2">
      <c r="A1097" s="12"/>
      <c r="B1097" s="12"/>
      <c r="C1097" s="12"/>
      <c r="D1097" s="12"/>
      <c r="E1097" s="80" t="s">
        <v>274</v>
      </c>
      <c r="F1097" s="92"/>
      <c r="G1097" s="144">
        <v>800</v>
      </c>
      <c r="H1097" s="144">
        <v>800</v>
      </c>
      <c r="I1097" s="17">
        <f t="shared" si="55"/>
        <v>1</v>
      </c>
      <c r="J1097" s="118"/>
    </row>
    <row r="1098" spans="1:10" s="53" customFormat="1" x14ac:dyDescent="0.2">
      <c r="A1098" s="12"/>
      <c r="B1098" s="12"/>
      <c r="C1098" s="12"/>
      <c r="D1098" s="12"/>
      <c r="E1098" s="80" t="s">
        <v>275</v>
      </c>
      <c r="F1098" s="92"/>
      <c r="G1098" s="144">
        <v>1600</v>
      </c>
      <c r="H1098" s="144">
        <v>1600</v>
      </c>
      <c r="I1098" s="17">
        <f t="shared" ref="I1098:I1161" si="56">IF(H1098=0,"       ",H1098/G1098)</f>
        <v>1</v>
      </c>
      <c r="J1098" s="118"/>
    </row>
    <row r="1099" spans="1:10" s="53" customFormat="1" x14ac:dyDescent="0.2">
      <c r="A1099" s="12" t="s">
        <v>328</v>
      </c>
      <c r="B1099" s="12" t="s">
        <v>323</v>
      </c>
      <c r="C1099" s="12" t="s">
        <v>323</v>
      </c>
      <c r="D1099" s="12" t="s">
        <v>323</v>
      </c>
      <c r="E1099" s="19" t="s">
        <v>329</v>
      </c>
      <c r="F1099" s="92">
        <f>SUM(F1100:F1102)</f>
        <v>0</v>
      </c>
      <c r="G1099" s="142">
        <f>SUM(G1100:G1102)</f>
        <v>67380</v>
      </c>
      <c r="H1099" s="142">
        <f>SUM(H1100:H1102)</f>
        <v>67380</v>
      </c>
      <c r="I1099" s="16">
        <f t="shared" si="56"/>
        <v>1</v>
      </c>
      <c r="J1099" s="118"/>
    </row>
    <row r="1100" spans="1:10" s="53" customFormat="1" x14ac:dyDescent="0.2">
      <c r="A1100" s="12"/>
      <c r="B1100" s="12"/>
      <c r="C1100" s="12"/>
      <c r="D1100" s="12"/>
      <c r="E1100" s="60" t="s">
        <v>320</v>
      </c>
      <c r="F1100" s="93"/>
      <c r="G1100" s="144">
        <v>39100</v>
      </c>
      <c r="H1100" s="144">
        <v>39100</v>
      </c>
      <c r="I1100" s="17">
        <f t="shared" si="56"/>
        <v>1</v>
      </c>
      <c r="J1100" s="118"/>
    </row>
    <row r="1101" spans="1:10" s="53" customFormat="1" ht="27" x14ac:dyDescent="0.2">
      <c r="A1101" s="12"/>
      <c r="B1101" s="12"/>
      <c r="C1101" s="12"/>
      <c r="D1101" s="12"/>
      <c r="E1101" s="60" t="s">
        <v>348</v>
      </c>
      <c r="F1101" s="93"/>
      <c r="G1101" s="144">
        <v>15280</v>
      </c>
      <c r="H1101" s="144">
        <v>15280</v>
      </c>
      <c r="I1101" s="17">
        <f t="shared" si="56"/>
        <v>1</v>
      </c>
      <c r="J1101" s="118"/>
    </row>
    <row r="1102" spans="1:10" s="53" customFormat="1" x14ac:dyDescent="0.2">
      <c r="A1102" s="15"/>
      <c r="B1102" s="15"/>
      <c r="C1102" s="15"/>
      <c r="D1102" s="15"/>
      <c r="E1102" s="60" t="s">
        <v>322</v>
      </c>
      <c r="F1102" s="93"/>
      <c r="G1102" s="144">
        <v>13000</v>
      </c>
      <c r="H1102" s="144">
        <v>13000</v>
      </c>
      <c r="I1102" s="17">
        <f t="shared" si="56"/>
        <v>1</v>
      </c>
      <c r="J1102" s="118"/>
    </row>
    <row r="1103" spans="1:10" s="110" customFormat="1" ht="27" customHeight="1" x14ac:dyDescent="0.2">
      <c r="A1103" s="107"/>
      <c r="B1103" s="107"/>
      <c r="C1103" s="107"/>
      <c r="D1103" s="107"/>
      <c r="E1103" s="108" t="s">
        <v>416</v>
      </c>
      <c r="F1103" s="146">
        <f>SUM(F1108,F1131,F1169,F1186)</f>
        <v>29152.9</v>
      </c>
      <c r="G1103" s="143">
        <f>SUM(G1108,G1131,G1169,G1186)</f>
        <v>666346.70000000007</v>
      </c>
      <c r="H1103" s="143">
        <f>SUM(H1108,H1131,H1169,H1186)</f>
        <v>664317.31700000004</v>
      </c>
      <c r="I1103" s="109">
        <f t="shared" si="56"/>
        <v>0.99695446379489827</v>
      </c>
      <c r="J1103" s="115"/>
    </row>
    <row r="1104" spans="1:10" s="51" customFormat="1" ht="28.5" x14ac:dyDescent="0.2">
      <c r="A1104" s="15"/>
      <c r="B1104" s="15"/>
      <c r="C1104" s="15"/>
      <c r="D1104" s="15"/>
      <c r="E1104" s="61" t="s">
        <v>321</v>
      </c>
      <c r="F1104" s="92">
        <f>SUM(F1109,F1132,F1189)</f>
        <v>29152.9</v>
      </c>
      <c r="G1104" s="142">
        <f>SUM(G1109,G1132,G1189)</f>
        <v>543179.30000000005</v>
      </c>
      <c r="H1104" s="142">
        <f>SUM(H1109,H1132,H1189)</f>
        <v>542487.255</v>
      </c>
      <c r="I1104" s="16">
        <f t="shared" si="56"/>
        <v>0.99872593635287643</v>
      </c>
      <c r="J1104" s="114"/>
    </row>
    <row r="1105" spans="1:10" s="51" customFormat="1" ht="19.5" customHeight="1" x14ac:dyDescent="0.2">
      <c r="A1105" s="15"/>
      <c r="B1105" s="15"/>
      <c r="C1105" s="15"/>
      <c r="D1105" s="15"/>
      <c r="E1105" s="61" t="s">
        <v>320</v>
      </c>
      <c r="F1105" s="92">
        <f>SUM(F1170,F1187)</f>
        <v>0</v>
      </c>
      <c r="G1105" s="142">
        <f>SUM(G1170,G1187)</f>
        <v>79477.399999999994</v>
      </c>
      <c r="H1105" s="142">
        <f>SUM(H1170,H1187)</f>
        <v>78900.733999999997</v>
      </c>
      <c r="I1105" s="16">
        <f t="shared" si="56"/>
        <v>0.99274427698943346</v>
      </c>
      <c r="J1105" s="114"/>
    </row>
    <row r="1106" spans="1:10" s="51" customFormat="1" ht="28.5" x14ac:dyDescent="0.2">
      <c r="A1106" s="15"/>
      <c r="B1106" s="15"/>
      <c r="C1106" s="15"/>
      <c r="D1106" s="15"/>
      <c r="E1106" s="61" t="s">
        <v>348</v>
      </c>
      <c r="F1106" s="92">
        <f>SUM(F1120,F1149,F1178,F1188)</f>
        <v>0</v>
      </c>
      <c r="G1106" s="142">
        <f>SUM(G1120,G1149,G1178,G1188)</f>
        <v>43690</v>
      </c>
      <c r="H1106" s="142">
        <f>SUM(H1120,H1149,H1178,H1188)</f>
        <v>42929.328000000001</v>
      </c>
      <c r="I1106" s="16">
        <f t="shared" si="56"/>
        <v>0.98258933394369419</v>
      </c>
      <c r="J1106" s="114"/>
    </row>
    <row r="1107" spans="1:10" s="51" customFormat="1" x14ac:dyDescent="0.2">
      <c r="A1107" s="15"/>
      <c r="B1107" s="15"/>
      <c r="C1107" s="15"/>
      <c r="D1107" s="15"/>
      <c r="E1107" s="61"/>
      <c r="F1107" s="92"/>
      <c r="G1107" s="142"/>
      <c r="H1107" s="142"/>
      <c r="I1107" s="17" t="str">
        <f t="shared" si="56"/>
        <v xml:space="preserve">       </v>
      </c>
      <c r="J1107" s="114"/>
    </row>
    <row r="1108" spans="1:10" s="51" customFormat="1" ht="28.5" x14ac:dyDescent="0.2">
      <c r="A1108" s="12" t="s">
        <v>349</v>
      </c>
      <c r="B1108" s="12" t="s">
        <v>340</v>
      </c>
      <c r="C1108" s="12" t="s">
        <v>323</v>
      </c>
      <c r="D1108" s="12" t="s">
        <v>323</v>
      </c>
      <c r="E1108" s="20" t="s">
        <v>485</v>
      </c>
      <c r="F1108" s="92">
        <f>SUM(F1109+F1120)</f>
        <v>0</v>
      </c>
      <c r="G1108" s="142">
        <f>SUM(G1109+G1120)</f>
        <v>348953.9</v>
      </c>
      <c r="H1108" s="142">
        <f>SUM(H1109+H1120)</f>
        <v>348810.29000000004</v>
      </c>
      <c r="I1108" s="16">
        <f t="shared" si="56"/>
        <v>0.99958845566706667</v>
      </c>
      <c r="J1108" s="114"/>
    </row>
    <row r="1109" spans="1:10" s="51" customFormat="1" ht="28.5" x14ac:dyDescent="0.2">
      <c r="A1109" s="12"/>
      <c r="B1109" s="12"/>
      <c r="C1109" s="12"/>
      <c r="D1109" s="12"/>
      <c r="E1109" s="61" t="s">
        <v>124</v>
      </c>
      <c r="F1109" s="92"/>
      <c r="G1109" s="142">
        <f>G1111+G1112+G1113+G1114+G1115+G1116+G1117+G1118+G1119</f>
        <v>334753.90000000002</v>
      </c>
      <c r="H1109" s="142">
        <f>H1111+H1112+H1113+H1114+H1115+H1116+H1117+H1118+H1119</f>
        <v>334751.33</v>
      </c>
      <c r="I1109" s="16">
        <f t="shared" si="56"/>
        <v>0.99999232271827154</v>
      </c>
      <c r="J1109" s="114"/>
    </row>
    <row r="1110" spans="1:10" s="51" customFormat="1" x14ac:dyDescent="0.2">
      <c r="A1110" s="12"/>
      <c r="B1110" s="12"/>
      <c r="C1110" s="12"/>
      <c r="D1110" s="12"/>
      <c r="E1110" s="94" t="s">
        <v>354</v>
      </c>
      <c r="F1110" s="93"/>
      <c r="G1110" s="144"/>
      <c r="H1110" s="144"/>
      <c r="I1110" s="17" t="str">
        <f t="shared" si="56"/>
        <v xml:space="preserve">       </v>
      </c>
      <c r="J1110" s="114"/>
    </row>
    <row r="1111" spans="1:10" s="51" customFormat="1" ht="33.75" customHeight="1" x14ac:dyDescent="0.25">
      <c r="A1111" s="12"/>
      <c r="B1111" s="12"/>
      <c r="C1111" s="12"/>
      <c r="D1111" s="95"/>
      <c r="E1111" s="26" t="s">
        <v>125</v>
      </c>
      <c r="F1111" s="202"/>
      <c r="G1111" s="177">
        <v>122159</v>
      </c>
      <c r="H1111" s="176">
        <v>122158.18</v>
      </c>
      <c r="I1111" s="17">
        <f t="shared" si="56"/>
        <v>0.999993287436865</v>
      </c>
      <c r="J1111" s="114"/>
    </row>
    <row r="1112" spans="1:10" s="51" customFormat="1" ht="40.5" x14ac:dyDescent="0.25">
      <c r="A1112" s="12"/>
      <c r="B1112" s="12"/>
      <c r="C1112" s="12"/>
      <c r="D1112" s="95"/>
      <c r="E1112" s="26" t="s">
        <v>131</v>
      </c>
      <c r="F1112" s="202" t="s">
        <v>489</v>
      </c>
      <c r="G1112" s="175">
        <v>14601</v>
      </c>
      <c r="H1112" s="176">
        <v>14600.92</v>
      </c>
      <c r="I1112" s="17">
        <f t="shared" si="56"/>
        <v>0.99999452092322449</v>
      </c>
      <c r="J1112" s="114"/>
    </row>
    <row r="1113" spans="1:10" s="51" customFormat="1" ht="48" customHeight="1" x14ac:dyDescent="0.25">
      <c r="A1113" s="12"/>
      <c r="B1113" s="12"/>
      <c r="C1113" s="12"/>
      <c r="D1113" s="95"/>
      <c r="E1113" s="26" t="s">
        <v>132</v>
      </c>
      <c r="F1113" s="202"/>
      <c r="G1113" s="175">
        <v>79406</v>
      </c>
      <c r="H1113" s="176">
        <v>79405.039999999994</v>
      </c>
      <c r="I1113" s="17">
        <f t="shared" si="56"/>
        <v>0.99998791023348355</v>
      </c>
      <c r="J1113" s="114"/>
    </row>
    <row r="1114" spans="1:10" s="51" customFormat="1" ht="27" x14ac:dyDescent="0.25">
      <c r="A1114" s="12"/>
      <c r="B1114" s="12"/>
      <c r="C1114" s="12"/>
      <c r="D1114" s="95"/>
      <c r="E1114" s="26" t="s">
        <v>133</v>
      </c>
      <c r="F1114" s="202"/>
      <c r="G1114" s="175">
        <v>32838.800000000003</v>
      </c>
      <c r="H1114" s="176">
        <v>32838.720000000001</v>
      </c>
      <c r="I1114" s="17">
        <f t="shared" si="56"/>
        <v>0.99999756385738814</v>
      </c>
      <c r="J1114" s="114"/>
    </row>
    <row r="1115" spans="1:10" s="51" customFormat="1" ht="34.5" customHeight="1" x14ac:dyDescent="0.25">
      <c r="A1115" s="12"/>
      <c r="B1115" s="12"/>
      <c r="C1115" s="12"/>
      <c r="D1115" s="95"/>
      <c r="E1115" s="26" t="s">
        <v>134</v>
      </c>
      <c r="F1115" s="202"/>
      <c r="G1115" s="175">
        <v>9913</v>
      </c>
      <c r="H1115" s="176">
        <v>9912.6</v>
      </c>
      <c r="I1115" s="17">
        <f t="shared" si="56"/>
        <v>0.99995964894582878</v>
      </c>
      <c r="J1115" s="114"/>
    </row>
    <row r="1116" spans="1:10" s="51" customFormat="1" ht="35.25" customHeight="1" x14ac:dyDescent="0.25">
      <c r="A1116" s="12"/>
      <c r="B1116" s="12"/>
      <c r="C1116" s="12"/>
      <c r="D1116" s="95"/>
      <c r="E1116" s="26" t="s">
        <v>135</v>
      </c>
      <c r="F1116" s="202"/>
      <c r="G1116" s="175">
        <v>38713.9</v>
      </c>
      <c r="H1116" s="176">
        <v>38713.870000000003</v>
      </c>
      <c r="I1116" s="17">
        <f t="shared" si="56"/>
        <v>0.99999922508453043</v>
      </c>
      <c r="J1116" s="114"/>
    </row>
    <row r="1117" spans="1:10" s="51" customFormat="1" ht="35.25" customHeight="1" x14ac:dyDescent="0.25">
      <c r="A1117" s="12"/>
      <c r="B1117" s="12"/>
      <c r="C1117" s="12"/>
      <c r="D1117" s="95"/>
      <c r="E1117" s="26" t="s">
        <v>136</v>
      </c>
      <c r="F1117" s="202"/>
      <c r="G1117" s="175">
        <v>17387.8</v>
      </c>
      <c r="H1117" s="176">
        <v>17387.759999999998</v>
      </c>
      <c r="I1117" s="17">
        <f t="shared" si="56"/>
        <v>0.99999769953645656</v>
      </c>
      <c r="J1117" s="114"/>
    </row>
    <row r="1118" spans="1:10" s="51" customFormat="1" ht="39.75" customHeight="1" x14ac:dyDescent="0.25">
      <c r="A1118" s="12"/>
      <c r="B1118" s="12"/>
      <c r="C1118" s="12"/>
      <c r="D1118" s="95"/>
      <c r="E1118" s="26" t="s">
        <v>137</v>
      </c>
      <c r="F1118" s="202" t="s">
        <v>489</v>
      </c>
      <c r="G1118" s="175">
        <v>9900</v>
      </c>
      <c r="H1118" s="176">
        <v>9900</v>
      </c>
      <c r="I1118" s="17">
        <f t="shared" si="56"/>
        <v>1</v>
      </c>
      <c r="J1118" s="114"/>
    </row>
    <row r="1119" spans="1:10" s="51" customFormat="1" ht="27" x14ac:dyDescent="0.25">
      <c r="A1119" s="12"/>
      <c r="B1119" s="12"/>
      <c r="C1119" s="12"/>
      <c r="D1119" s="95"/>
      <c r="E1119" s="26" t="s">
        <v>138</v>
      </c>
      <c r="F1119" s="202"/>
      <c r="G1119" s="175">
        <v>9834.4</v>
      </c>
      <c r="H1119" s="176">
        <v>9834.24</v>
      </c>
      <c r="I1119" s="17">
        <f t="shared" si="56"/>
        <v>0.99998373057837797</v>
      </c>
      <c r="J1119" s="114"/>
    </row>
    <row r="1120" spans="1:10" s="51" customFormat="1" ht="37.5" customHeight="1" x14ac:dyDescent="0.2">
      <c r="A1120" s="12"/>
      <c r="B1120" s="12"/>
      <c r="C1120" s="12"/>
      <c r="D1120" s="95"/>
      <c r="E1120" s="61" t="s">
        <v>348</v>
      </c>
      <c r="F1120" s="203"/>
      <c r="G1120" s="142">
        <f>G1122+G1123+G1124+G1125+G1126+G1127+G1128+G1129+G1130</f>
        <v>14200</v>
      </c>
      <c r="H1120" s="142">
        <f>H1122+H1123+H1124+H1125+H1126+H1127+H1128+H1129+H1130</f>
        <v>14058.960000000001</v>
      </c>
      <c r="I1120" s="16">
        <f t="shared" si="56"/>
        <v>0.99006760563380292</v>
      </c>
      <c r="J1120" s="114"/>
    </row>
    <row r="1121" spans="1:10" s="51" customFormat="1" x14ac:dyDescent="0.2">
      <c r="A1121" s="12"/>
      <c r="B1121" s="12"/>
      <c r="C1121" s="12"/>
      <c r="D1121" s="95"/>
      <c r="E1121" s="60" t="s">
        <v>354</v>
      </c>
      <c r="F1121" s="202"/>
      <c r="G1121" s="144"/>
      <c r="H1121" s="144"/>
      <c r="I1121" s="17" t="str">
        <f t="shared" si="56"/>
        <v xml:space="preserve">       </v>
      </c>
      <c r="J1121" s="114"/>
    </row>
    <row r="1122" spans="1:10" s="51" customFormat="1" ht="36.75" customHeight="1" x14ac:dyDescent="0.25">
      <c r="A1122" s="12"/>
      <c r="B1122" s="12"/>
      <c r="C1122" s="12"/>
      <c r="D1122" s="95"/>
      <c r="E1122" s="26" t="s">
        <v>125</v>
      </c>
      <c r="F1122" s="202"/>
      <c r="G1122" s="177">
        <v>5800</v>
      </c>
      <c r="H1122" s="175">
        <v>5793.6</v>
      </c>
      <c r="I1122" s="17">
        <f t="shared" si="56"/>
        <v>0.99889655172413805</v>
      </c>
      <c r="J1122" s="114"/>
    </row>
    <row r="1123" spans="1:10" s="51" customFormat="1" ht="48" customHeight="1" x14ac:dyDescent="0.25">
      <c r="A1123" s="12"/>
      <c r="B1123" s="12"/>
      <c r="C1123" s="12"/>
      <c r="D1123" s="95"/>
      <c r="E1123" s="26" t="s">
        <v>131</v>
      </c>
      <c r="F1123" s="202"/>
      <c r="G1123" s="175">
        <v>600</v>
      </c>
      <c r="H1123" s="175">
        <v>590.4</v>
      </c>
      <c r="I1123" s="17">
        <f t="shared" si="56"/>
        <v>0.98399999999999999</v>
      </c>
      <c r="J1123" s="114"/>
    </row>
    <row r="1124" spans="1:10" s="51" customFormat="1" ht="50.25" customHeight="1" x14ac:dyDescent="0.25">
      <c r="A1124" s="12"/>
      <c r="B1124" s="12"/>
      <c r="C1124" s="12"/>
      <c r="D1124" s="95"/>
      <c r="E1124" s="26" t="s">
        <v>132</v>
      </c>
      <c r="F1124" s="202"/>
      <c r="G1124" s="175">
        <v>2700</v>
      </c>
      <c r="H1124" s="175">
        <v>2688</v>
      </c>
      <c r="I1124" s="17">
        <f t="shared" si="56"/>
        <v>0.99555555555555553</v>
      </c>
      <c r="J1124" s="114"/>
    </row>
    <row r="1125" spans="1:10" s="51" customFormat="1" ht="36" customHeight="1" x14ac:dyDescent="0.25">
      <c r="A1125" s="12"/>
      <c r="B1125" s="12"/>
      <c r="C1125" s="12"/>
      <c r="D1125" s="95"/>
      <c r="E1125" s="26" t="s">
        <v>133</v>
      </c>
      <c r="F1125" s="202"/>
      <c r="G1125" s="175">
        <v>1500</v>
      </c>
      <c r="H1125" s="175">
        <v>1458.24</v>
      </c>
      <c r="I1125" s="17">
        <f t="shared" si="56"/>
        <v>0.97216000000000002</v>
      </c>
      <c r="J1125" s="114"/>
    </row>
    <row r="1126" spans="1:10" s="51" customFormat="1" ht="36" customHeight="1" x14ac:dyDescent="0.25">
      <c r="A1126" s="12"/>
      <c r="B1126" s="12"/>
      <c r="C1126" s="12"/>
      <c r="D1126" s="95"/>
      <c r="E1126" s="26" t="s">
        <v>134</v>
      </c>
      <c r="F1126" s="202"/>
      <c r="G1126" s="175">
        <v>420</v>
      </c>
      <c r="H1126" s="175">
        <v>408</v>
      </c>
      <c r="I1126" s="17">
        <f t="shared" si="56"/>
        <v>0.97142857142857142</v>
      </c>
      <c r="J1126" s="114"/>
    </row>
    <row r="1127" spans="1:10" s="51" customFormat="1" ht="34.5" customHeight="1" x14ac:dyDescent="0.25">
      <c r="A1127" s="12"/>
      <c r="B1127" s="12"/>
      <c r="C1127" s="12"/>
      <c r="D1127" s="95"/>
      <c r="E1127" s="26" t="s">
        <v>135</v>
      </c>
      <c r="F1127" s="202"/>
      <c r="G1127" s="175">
        <v>1500</v>
      </c>
      <c r="H1127" s="175">
        <v>1488</v>
      </c>
      <c r="I1127" s="17">
        <f t="shared" si="56"/>
        <v>0.99199999999999999</v>
      </c>
      <c r="J1127" s="114"/>
    </row>
    <row r="1128" spans="1:10" s="51" customFormat="1" ht="33" customHeight="1" x14ac:dyDescent="0.25">
      <c r="A1128" s="12"/>
      <c r="B1128" s="12"/>
      <c r="C1128" s="12"/>
      <c r="D1128" s="95"/>
      <c r="E1128" s="26" t="s">
        <v>136</v>
      </c>
      <c r="F1128" s="202"/>
      <c r="G1128" s="175">
        <v>800</v>
      </c>
      <c r="H1128" s="175">
        <v>789.6</v>
      </c>
      <c r="I1128" s="17">
        <f t="shared" si="56"/>
        <v>0.98699999999999999</v>
      </c>
      <c r="J1128" s="114"/>
    </row>
    <row r="1129" spans="1:10" s="51" customFormat="1" ht="33.75" customHeight="1" x14ac:dyDescent="0.25">
      <c r="A1129" s="12"/>
      <c r="B1129" s="12"/>
      <c r="C1129" s="12"/>
      <c r="D1129" s="95"/>
      <c r="E1129" s="26" t="s">
        <v>137</v>
      </c>
      <c r="F1129" s="202"/>
      <c r="G1129" s="175">
        <v>460</v>
      </c>
      <c r="H1129" s="175">
        <v>435.12</v>
      </c>
      <c r="I1129" s="17">
        <f t="shared" si="56"/>
        <v>0.94591304347826088</v>
      </c>
      <c r="J1129" s="114"/>
    </row>
    <row r="1130" spans="1:10" s="51" customFormat="1" ht="39" customHeight="1" x14ac:dyDescent="0.25">
      <c r="A1130" s="12"/>
      <c r="B1130" s="12"/>
      <c r="C1130" s="12"/>
      <c r="D1130" s="95"/>
      <c r="E1130" s="26" t="s">
        <v>138</v>
      </c>
      <c r="F1130" s="202"/>
      <c r="G1130" s="175">
        <v>420</v>
      </c>
      <c r="H1130" s="175">
        <v>408</v>
      </c>
      <c r="I1130" s="17">
        <f t="shared" si="56"/>
        <v>0.97142857142857142</v>
      </c>
      <c r="J1130" s="114"/>
    </row>
    <row r="1131" spans="1:10" s="52" customFormat="1" ht="19.5" customHeight="1" x14ac:dyDescent="0.2">
      <c r="A1131" s="12" t="s">
        <v>345</v>
      </c>
      <c r="B1131" s="12" t="s">
        <v>324</v>
      </c>
      <c r="C1131" s="12" t="s">
        <v>323</v>
      </c>
      <c r="D1131" s="12" t="s">
        <v>350</v>
      </c>
      <c r="E1131" s="20" t="s">
        <v>410</v>
      </c>
      <c r="F1131" s="92">
        <f>SUM(F1132,F1149)</f>
        <v>29152.9</v>
      </c>
      <c r="G1131" s="142">
        <f>SUM(G1132,G1149)</f>
        <v>206395.4</v>
      </c>
      <c r="H1131" s="142">
        <f>SUM(H1132,H1149)</f>
        <v>205615.06499999994</v>
      </c>
      <c r="I1131" s="16">
        <f t="shared" si="56"/>
        <v>0.99621922290903742</v>
      </c>
      <c r="J1131" s="117"/>
    </row>
    <row r="1132" spans="1:10" s="51" customFormat="1" ht="28.5" x14ac:dyDescent="0.2">
      <c r="A1132" s="15"/>
      <c r="B1132" s="15"/>
      <c r="C1132" s="15"/>
      <c r="D1132" s="15"/>
      <c r="E1132" s="61" t="s">
        <v>321</v>
      </c>
      <c r="F1132" s="92">
        <f>SUM(F1134:F1148)</f>
        <v>29152.9</v>
      </c>
      <c r="G1132" s="142">
        <f>SUM(G1134:G1148)</f>
        <v>198775.4</v>
      </c>
      <c r="H1132" s="142">
        <f>SUM(H1134:H1148)</f>
        <v>198163.82499999995</v>
      </c>
      <c r="I1132" s="16">
        <f t="shared" si="56"/>
        <v>0.99692328628190385</v>
      </c>
      <c r="J1132" s="114"/>
    </row>
    <row r="1133" spans="1:10" s="52" customFormat="1" x14ac:dyDescent="0.2">
      <c r="A1133" s="12"/>
      <c r="B1133" s="12"/>
      <c r="C1133" s="12"/>
      <c r="D1133" s="12"/>
      <c r="E1133" s="22" t="s">
        <v>354</v>
      </c>
      <c r="F1133" s="93"/>
      <c r="G1133" s="144"/>
      <c r="H1133" s="144"/>
      <c r="I1133" s="17" t="str">
        <f t="shared" si="56"/>
        <v xml:space="preserve">       </v>
      </c>
      <c r="J1133" s="117"/>
    </row>
    <row r="1134" spans="1:10" s="51" customFormat="1" x14ac:dyDescent="0.25">
      <c r="A1134" s="12"/>
      <c r="B1134" s="12"/>
      <c r="C1134" s="12"/>
      <c r="D1134" s="12"/>
      <c r="E1134" s="21" t="s">
        <v>417</v>
      </c>
      <c r="F1134" s="93">
        <v>29152.9</v>
      </c>
      <c r="G1134" s="174">
        <v>29152.9</v>
      </c>
      <c r="H1134" s="174">
        <v>29031.578000000001</v>
      </c>
      <c r="I1134" s="17">
        <f t="shared" si="56"/>
        <v>0.99583842430770175</v>
      </c>
      <c r="J1134" s="114"/>
    </row>
    <row r="1135" spans="1:10" s="51" customFormat="1" ht="27" x14ac:dyDescent="0.25">
      <c r="A1135" s="12"/>
      <c r="B1135" s="12"/>
      <c r="C1135" s="12"/>
      <c r="D1135" s="12"/>
      <c r="E1135" s="21" t="s">
        <v>139</v>
      </c>
      <c r="F1135" s="93"/>
      <c r="G1135" s="175">
        <v>9131</v>
      </c>
      <c r="H1135" s="176">
        <v>9126.4639999999999</v>
      </c>
      <c r="I1135" s="17">
        <f t="shared" si="56"/>
        <v>0.99950323075238201</v>
      </c>
      <c r="J1135" s="114"/>
    </row>
    <row r="1136" spans="1:10" s="51" customFormat="1" x14ac:dyDescent="0.25">
      <c r="A1136" s="12"/>
      <c r="B1136" s="12"/>
      <c r="C1136" s="12"/>
      <c r="D1136" s="12"/>
      <c r="E1136" s="21" t="s">
        <v>140</v>
      </c>
      <c r="F1136" s="93"/>
      <c r="G1136" s="175">
        <v>11860</v>
      </c>
      <c r="H1136" s="176">
        <v>11858.998</v>
      </c>
      <c r="I1136" s="17">
        <f t="shared" si="56"/>
        <v>0.99991551433389536</v>
      </c>
      <c r="J1136" s="114"/>
    </row>
    <row r="1137" spans="1:10" s="51" customFormat="1" ht="49.5" customHeight="1" x14ac:dyDescent="0.25">
      <c r="A1137" s="12"/>
      <c r="B1137" s="12"/>
      <c r="C1137" s="12"/>
      <c r="D1137" s="12"/>
      <c r="E1137" s="21" t="s">
        <v>141</v>
      </c>
      <c r="F1137" s="93"/>
      <c r="G1137" s="175">
        <v>12836</v>
      </c>
      <c r="H1137" s="176">
        <v>12731.42</v>
      </c>
      <c r="I1137" s="17">
        <f t="shared" si="56"/>
        <v>0.99185260205671555</v>
      </c>
      <c r="J1137" s="114"/>
    </row>
    <row r="1138" spans="1:10" s="51" customFormat="1" ht="27" x14ac:dyDescent="0.25">
      <c r="A1138" s="12"/>
      <c r="B1138" s="12"/>
      <c r="C1138" s="12"/>
      <c r="D1138" s="12"/>
      <c r="E1138" s="21" t="s">
        <v>142</v>
      </c>
      <c r="F1138" s="93"/>
      <c r="G1138" s="175">
        <v>9702</v>
      </c>
      <c r="H1138" s="176">
        <v>9682.4789999999994</v>
      </c>
      <c r="I1138" s="17">
        <f t="shared" si="56"/>
        <v>0.99798794063079765</v>
      </c>
      <c r="J1138" s="114"/>
    </row>
    <row r="1139" spans="1:10" s="51" customFormat="1" ht="35.25" customHeight="1" x14ac:dyDescent="0.25">
      <c r="A1139" s="12"/>
      <c r="B1139" s="12"/>
      <c r="C1139" s="12"/>
      <c r="D1139" s="12"/>
      <c r="E1139" s="21" t="s">
        <v>143</v>
      </c>
      <c r="F1139" s="93"/>
      <c r="G1139" s="175">
        <v>9762</v>
      </c>
      <c r="H1139" s="176">
        <v>9742.3639999999996</v>
      </c>
      <c r="I1139" s="17">
        <f t="shared" si="56"/>
        <v>0.99798852694120055</v>
      </c>
      <c r="J1139" s="114"/>
    </row>
    <row r="1140" spans="1:10" s="51" customFormat="1" ht="35.25" customHeight="1" x14ac:dyDescent="0.25">
      <c r="A1140" s="12"/>
      <c r="B1140" s="12"/>
      <c r="C1140" s="12"/>
      <c r="D1140" s="12"/>
      <c r="E1140" s="21" t="s">
        <v>144</v>
      </c>
      <c r="F1140" s="93"/>
      <c r="G1140" s="175">
        <v>10850</v>
      </c>
      <c r="H1140" s="176">
        <v>10770.231</v>
      </c>
      <c r="I1140" s="17">
        <f t="shared" si="56"/>
        <v>0.99264801843317974</v>
      </c>
      <c r="J1140" s="114"/>
    </row>
    <row r="1141" spans="1:10" s="51" customFormat="1" ht="36" customHeight="1" x14ac:dyDescent="0.25">
      <c r="A1141" s="12"/>
      <c r="B1141" s="12"/>
      <c r="C1141" s="12"/>
      <c r="D1141" s="12"/>
      <c r="E1141" s="21" t="s">
        <v>145</v>
      </c>
      <c r="F1141" s="93"/>
      <c r="G1141" s="175">
        <v>11730</v>
      </c>
      <c r="H1141" s="176">
        <v>11721.278</v>
      </c>
      <c r="I1141" s="17">
        <f t="shared" si="56"/>
        <v>0.99925643648763851</v>
      </c>
      <c r="J1141" s="114"/>
    </row>
    <row r="1142" spans="1:10" s="51" customFormat="1" ht="31.5" customHeight="1" x14ac:dyDescent="0.25">
      <c r="A1142" s="12"/>
      <c r="B1142" s="12"/>
      <c r="C1142" s="12"/>
      <c r="D1142" s="12"/>
      <c r="E1142" s="21" t="s">
        <v>146</v>
      </c>
      <c r="F1142" s="93"/>
      <c r="G1142" s="175">
        <v>13873</v>
      </c>
      <c r="H1142" s="176">
        <v>13871.308999999999</v>
      </c>
      <c r="I1142" s="17">
        <f t="shared" si="56"/>
        <v>0.99987810855618819</v>
      </c>
      <c r="J1142" s="114"/>
    </row>
    <row r="1143" spans="1:10" s="51" customFormat="1" ht="19.5" customHeight="1" x14ac:dyDescent="0.25">
      <c r="A1143" s="12"/>
      <c r="B1143" s="12"/>
      <c r="C1143" s="12"/>
      <c r="D1143" s="12"/>
      <c r="E1143" s="21" t="s">
        <v>147</v>
      </c>
      <c r="F1143" s="93"/>
      <c r="G1143" s="175">
        <v>14519.6</v>
      </c>
      <c r="H1143" s="176">
        <v>14397.959000000001</v>
      </c>
      <c r="I1143" s="17">
        <f t="shared" si="56"/>
        <v>0.99162228987024437</v>
      </c>
      <c r="J1143" s="114"/>
    </row>
    <row r="1144" spans="1:10" s="51" customFormat="1" ht="31.5" customHeight="1" x14ac:dyDescent="0.25">
      <c r="A1144" s="12"/>
      <c r="B1144" s="12"/>
      <c r="C1144" s="12"/>
      <c r="D1144" s="12"/>
      <c r="E1144" s="21" t="s">
        <v>148</v>
      </c>
      <c r="F1144" s="93"/>
      <c r="G1144" s="175">
        <v>7725</v>
      </c>
      <c r="H1144" s="176">
        <v>7722.9520000000002</v>
      </c>
      <c r="I1144" s="17">
        <f t="shared" si="56"/>
        <v>0.99973488673139166</v>
      </c>
      <c r="J1144" s="114"/>
    </row>
    <row r="1145" spans="1:10" s="51" customFormat="1" ht="33.75" customHeight="1" x14ac:dyDescent="0.25">
      <c r="A1145" s="12"/>
      <c r="B1145" s="12"/>
      <c r="C1145" s="12"/>
      <c r="D1145" s="12"/>
      <c r="E1145" s="21" t="s">
        <v>149</v>
      </c>
      <c r="F1145" s="93"/>
      <c r="G1145" s="175">
        <v>13603.3</v>
      </c>
      <c r="H1145" s="176">
        <v>13592.594999999999</v>
      </c>
      <c r="I1145" s="17">
        <f t="shared" si="56"/>
        <v>0.99921305859607601</v>
      </c>
      <c r="J1145" s="114"/>
    </row>
    <row r="1146" spans="1:10" s="51" customFormat="1" ht="31.5" customHeight="1" x14ac:dyDescent="0.25">
      <c r="A1146" s="12"/>
      <c r="B1146" s="12"/>
      <c r="C1146" s="12"/>
      <c r="D1146" s="12"/>
      <c r="E1146" s="21" t="s">
        <v>150</v>
      </c>
      <c r="F1146" s="93"/>
      <c r="G1146" s="175">
        <v>15680</v>
      </c>
      <c r="H1146" s="176">
        <v>15563.694</v>
      </c>
      <c r="I1146" s="17">
        <f t="shared" si="56"/>
        <v>0.99258252551020409</v>
      </c>
      <c r="J1146" s="114"/>
    </row>
    <row r="1147" spans="1:10" s="51" customFormat="1" ht="21.75" customHeight="1" x14ac:dyDescent="0.25">
      <c r="A1147" s="12"/>
      <c r="B1147" s="12"/>
      <c r="C1147" s="12"/>
      <c r="D1147" s="12"/>
      <c r="E1147" s="21" t="s">
        <v>151</v>
      </c>
      <c r="F1147" s="93"/>
      <c r="G1147" s="175">
        <v>12760</v>
      </c>
      <c r="H1147" s="176">
        <v>12759.976000000001</v>
      </c>
      <c r="I1147" s="17">
        <f t="shared" si="56"/>
        <v>0.99999811912225711</v>
      </c>
      <c r="J1147" s="114"/>
    </row>
    <row r="1148" spans="1:10" s="51" customFormat="1" ht="27" x14ac:dyDescent="0.25">
      <c r="A1148" s="12"/>
      <c r="B1148" s="12"/>
      <c r="C1148" s="12"/>
      <c r="D1148" s="12"/>
      <c r="E1148" s="21" t="s">
        <v>152</v>
      </c>
      <c r="F1148" s="93"/>
      <c r="G1148" s="175">
        <v>15590.6</v>
      </c>
      <c r="H1148" s="176">
        <v>15590.528</v>
      </c>
      <c r="I1148" s="17">
        <f t="shared" si="56"/>
        <v>0.99999538183264269</v>
      </c>
      <c r="J1148" s="114"/>
    </row>
    <row r="1149" spans="1:10" s="51" customFormat="1" ht="33.75" customHeight="1" x14ac:dyDescent="0.2">
      <c r="A1149" s="12"/>
      <c r="B1149" s="12"/>
      <c r="C1149" s="12"/>
      <c r="D1149" s="12"/>
      <c r="E1149" s="61" t="s">
        <v>348</v>
      </c>
      <c r="F1149" s="92">
        <f>SUM(F1151:F1168)</f>
        <v>0</v>
      </c>
      <c r="G1149" s="142">
        <f>SUM(G1151:G1168)</f>
        <v>7620</v>
      </c>
      <c r="H1149" s="142">
        <f>SUM(H1151:H1168)</f>
        <v>7451.24</v>
      </c>
      <c r="I1149" s="16">
        <f t="shared" si="56"/>
        <v>0.97785301837270333</v>
      </c>
      <c r="J1149" s="114"/>
    </row>
    <row r="1150" spans="1:10" s="51" customFormat="1" x14ac:dyDescent="0.2">
      <c r="A1150" s="12"/>
      <c r="B1150" s="12"/>
      <c r="C1150" s="12"/>
      <c r="D1150" s="12"/>
      <c r="E1150" s="22" t="s">
        <v>354</v>
      </c>
      <c r="F1150" s="93"/>
      <c r="G1150" s="144"/>
      <c r="H1150" s="144"/>
      <c r="I1150" s="17" t="str">
        <f t="shared" si="56"/>
        <v xml:space="preserve">       </v>
      </c>
      <c r="J1150" s="114"/>
    </row>
    <row r="1151" spans="1:10" s="51" customFormat="1" ht="36.75" customHeight="1" x14ac:dyDescent="0.25">
      <c r="A1151" s="12"/>
      <c r="B1151" s="12"/>
      <c r="C1151" s="12"/>
      <c r="D1151" s="12"/>
      <c r="E1151" s="21" t="s">
        <v>139</v>
      </c>
      <c r="F1151" s="93"/>
      <c r="G1151" s="175">
        <v>350</v>
      </c>
      <c r="H1151" s="176">
        <v>345.6</v>
      </c>
      <c r="I1151" s="17">
        <f t="shared" si="56"/>
        <v>0.98742857142857154</v>
      </c>
      <c r="J1151" s="114"/>
    </row>
    <row r="1152" spans="1:10" s="51" customFormat="1" ht="22.5" customHeight="1" x14ac:dyDescent="0.25">
      <c r="A1152" s="12"/>
      <c r="B1152" s="12"/>
      <c r="C1152" s="12"/>
      <c r="D1152" s="12"/>
      <c r="E1152" s="21" t="s">
        <v>140</v>
      </c>
      <c r="F1152" s="93"/>
      <c r="G1152" s="175">
        <v>420</v>
      </c>
      <c r="H1152" s="176">
        <v>415.2</v>
      </c>
      <c r="I1152" s="17">
        <f t="shared" si="56"/>
        <v>0.98857142857142855</v>
      </c>
      <c r="J1152" s="114"/>
    </row>
    <row r="1153" spans="1:10" s="51" customFormat="1" ht="40.5" x14ac:dyDescent="0.25">
      <c r="A1153" s="12"/>
      <c r="B1153" s="12"/>
      <c r="C1153" s="12"/>
      <c r="D1153" s="12"/>
      <c r="E1153" s="21" t="s">
        <v>141</v>
      </c>
      <c r="F1153" s="93"/>
      <c r="G1153" s="175">
        <v>525</v>
      </c>
      <c r="H1153" s="176">
        <v>518.4</v>
      </c>
      <c r="I1153" s="17">
        <f t="shared" si="56"/>
        <v>0.98742857142857143</v>
      </c>
      <c r="J1153" s="114"/>
    </row>
    <row r="1154" spans="1:10" s="51" customFormat="1" ht="27" x14ac:dyDescent="0.25">
      <c r="A1154" s="12"/>
      <c r="B1154" s="12"/>
      <c r="C1154" s="12"/>
      <c r="D1154" s="12"/>
      <c r="E1154" s="21" t="s">
        <v>142</v>
      </c>
      <c r="F1154" s="93"/>
      <c r="G1154" s="175">
        <v>350</v>
      </c>
      <c r="H1154" s="176">
        <v>342</v>
      </c>
      <c r="I1154" s="17">
        <f t="shared" si="56"/>
        <v>0.97714285714285709</v>
      </c>
      <c r="J1154" s="114"/>
    </row>
    <row r="1155" spans="1:10" s="51" customFormat="1" ht="27" x14ac:dyDescent="0.25">
      <c r="A1155" s="12"/>
      <c r="B1155" s="12"/>
      <c r="C1155" s="12"/>
      <c r="D1155" s="12"/>
      <c r="E1155" s="21" t="s">
        <v>143</v>
      </c>
      <c r="F1155" s="93"/>
      <c r="G1155" s="175">
        <v>350</v>
      </c>
      <c r="H1155" s="176">
        <v>342</v>
      </c>
      <c r="I1155" s="17">
        <f t="shared" si="56"/>
        <v>0.97714285714285709</v>
      </c>
      <c r="J1155" s="114"/>
    </row>
    <row r="1156" spans="1:10" s="51" customFormat="1" ht="27" x14ac:dyDescent="0.25">
      <c r="A1156" s="12"/>
      <c r="B1156" s="12"/>
      <c r="C1156" s="12"/>
      <c r="D1156" s="12"/>
      <c r="E1156" s="21" t="s">
        <v>144</v>
      </c>
      <c r="F1156" s="93"/>
      <c r="G1156" s="175">
        <v>385</v>
      </c>
      <c r="H1156" s="176">
        <v>381.6</v>
      </c>
      <c r="I1156" s="17">
        <f t="shared" si="56"/>
        <v>0.99116883116883125</v>
      </c>
      <c r="J1156" s="114"/>
    </row>
    <row r="1157" spans="1:10" s="51" customFormat="1" ht="40.5" x14ac:dyDescent="0.25">
      <c r="A1157" s="12"/>
      <c r="B1157" s="12"/>
      <c r="C1157" s="12"/>
      <c r="D1157" s="12"/>
      <c r="E1157" s="21" t="s">
        <v>153</v>
      </c>
      <c r="F1157" s="93"/>
      <c r="G1157" s="175">
        <v>595</v>
      </c>
      <c r="H1157" s="176">
        <v>590.4</v>
      </c>
      <c r="I1157" s="17">
        <f t="shared" si="56"/>
        <v>0.99226890756302522</v>
      </c>
      <c r="J1157" s="114"/>
    </row>
    <row r="1158" spans="1:10" s="51" customFormat="1" ht="27" x14ac:dyDescent="0.25">
      <c r="A1158" s="12"/>
      <c r="B1158" s="12"/>
      <c r="C1158" s="12"/>
      <c r="D1158" s="12"/>
      <c r="E1158" s="21" t="s">
        <v>145</v>
      </c>
      <c r="F1158" s="93"/>
      <c r="G1158" s="175">
        <v>420</v>
      </c>
      <c r="H1158" s="176">
        <v>414</v>
      </c>
      <c r="I1158" s="17">
        <f t="shared" si="56"/>
        <v>0.98571428571428577</v>
      </c>
      <c r="J1158" s="114"/>
    </row>
    <row r="1159" spans="1:10" s="51" customFormat="1" ht="27" x14ac:dyDescent="0.25">
      <c r="A1159" s="12"/>
      <c r="B1159" s="12"/>
      <c r="C1159" s="12"/>
      <c r="D1159" s="12"/>
      <c r="E1159" s="21" t="s">
        <v>146</v>
      </c>
      <c r="F1159" s="93"/>
      <c r="G1159" s="175">
        <v>540</v>
      </c>
      <c r="H1159" s="176">
        <v>532.79999999999995</v>
      </c>
      <c r="I1159" s="17">
        <f t="shared" si="56"/>
        <v>0.98666666666666658</v>
      </c>
      <c r="J1159" s="114"/>
    </row>
    <row r="1160" spans="1:10" s="51" customFormat="1" x14ac:dyDescent="0.25">
      <c r="A1160" s="12"/>
      <c r="B1160" s="12"/>
      <c r="C1160" s="12"/>
      <c r="D1160" s="12"/>
      <c r="E1160" s="21" t="s">
        <v>147</v>
      </c>
      <c r="F1160" s="93"/>
      <c r="G1160" s="175">
        <v>540</v>
      </c>
      <c r="H1160" s="176">
        <v>532.79999999999995</v>
      </c>
      <c r="I1160" s="17">
        <f t="shared" si="56"/>
        <v>0.98666666666666658</v>
      </c>
      <c r="J1160" s="114"/>
    </row>
    <row r="1161" spans="1:10" s="51" customFormat="1" ht="27" x14ac:dyDescent="0.25">
      <c r="A1161" s="12"/>
      <c r="B1161" s="12"/>
      <c r="C1161" s="12"/>
      <c r="D1161" s="12"/>
      <c r="E1161" s="21" t="s">
        <v>148</v>
      </c>
      <c r="F1161" s="93"/>
      <c r="G1161" s="175">
        <v>360</v>
      </c>
      <c r="H1161" s="176">
        <v>352.8</v>
      </c>
      <c r="I1161" s="17">
        <f t="shared" si="56"/>
        <v>0.98</v>
      </c>
      <c r="J1161" s="114"/>
    </row>
    <row r="1162" spans="1:10" s="51" customFormat="1" ht="27" x14ac:dyDescent="0.25">
      <c r="A1162" s="12"/>
      <c r="B1162" s="12"/>
      <c r="C1162" s="12"/>
      <c r="D1162" s="12"/>
      <c r="E1162" s="21" t="s">
        <v>149</v>
      </c>
      <c r="F1162" s="93"/>
      <c r="G1162" s="175">
        <v>450</v>
      </c>
      <c r="H1162" s="176">
        <v>435.12</v>
      </c>
      <c r="I1162" s="17">
        <f t="shared" ref="I1162:I1225" si="57">IF(H1162=0,"       ",H1162/G1162)</f>
        <v>0.96693333333333331</v>
      </c>
      <c r="J1162" s="114"/>
    </row>
    <row r="1163" spans="1:10" s="51" customFormat="1" ht="35.25" customHeight="1" x14ac:dyDescent="0.25">
      <c r="A1163" s="12"/>
      <c r="B1163" s="12"/>
      <c r="C1163" s="12"/>
      <c r="D1163" s="12"/>
      <c r="E1163" s="21" t="s">
        <v>150</v>
      </c>
      <c r="F1163" s="93"/>
      <c r="G1163" s="175">
        <v>560</v>
      </c>
      <c r="H1163" s="176">
        <v>543.30999999999995</v>
      </c>
      <c r="I1163" s="17">
        <f t="shared" si="57"/>
        <v>0.97019642857142852</v>
      </c>
      <c r="J1163" s="114"/>
    </row>
    <row r="1164" spans="1:10" s="51" customFormat="1" x14ac:dyDescent="0.25">
      <c r="A1164" s="12"/>
      <c r="B1164" s="12"/>
      <c r="C1164" s="12"/>
      <c r="D1164" s="12"/>
      <c r="E1164" s="21" t="s">
        <v>151</v>
      </c>
      <c r="F1164" s="93"/>
      <c r="G1164" s="175">
        <v>665</v>
      </c>
      <c r="H1164" s="176">
        <v>642.1</v>
      </c>
      <c r="I1164" s="17">
        <f t="shared" si="57"/>
        <v>0.96556390977443618</v>
      </c>
      <c r="J1164" s="114"/>
    </row>
    <row r="1165" spans="1:10" s="51" customFormat="1" x14ac:dyDescent="0.25">
      <c r="A1165" s="12"/>
      <c r="B1165" s="12"/>
      <c r="C1165" s="12"/>
      <c r="D1165" s="12"/>
      <c r="E1165" s="21" t="s">
        <v>154</v>
      </c>
      <c r="F1165" s="93"/>
      <c r="G1165" s="175">
        <v>100</v>
      </c>
      <c r="H1165" s="176">
        <v>91.73</v>
      </c>
      <c r="I1165" s="17">
        <f t="shared" si="57"/>
        <v>0.9173</v>
      </c>
      <c r="J1165" s="114"/>
    </row>
    <row r="1166" spans="1:10" s="51" customFormat="1" x14ac:dyDescent="0.25">
      <c r="A1166" s="12"/>
      <c r="B1166" s="12"/>
      <c r="C1166" s="12"/>
      <c r="D1166" s="12"/>
      <c r="E1166" s="21" t="s">
        <v>155</v>
      </c>
      <c r="F1166" s="93"/>
      <c r="G1166" s="175">
        <v>360</v>
      </c>
      <c r="H1166" s="176">
        <v>345.74</v>
      </c>
      <c r="I1166" s="17">
        <f t="shared" si="57"/>
        <v>0.96038888888888896</v>
      </c>
      <c r="J1166" s="114"/>
    </row>
    <row r="1167" spans="1:10" s="51" customFormat="1" ht="21" customHeight="1" x14ac:dyDescent="0.25">
      <c r="A1167" s="12"/>
      <c r="B1167" s="12"/>
      <c r="C1167" s="12"/>
      <c r="D1167" s="12"/>
      <c r="E1167" s="21" t="s">
        <v>156</v>
      </c>
      <c r="F1167" s="93"/>
      <c r="G1167" s="175">
        <v>180</v>
      </c>
      <c r="H1167" s="176">
        <v>171.7</v>
      </c>
      <c r="I1167" s="17">
        <f t="shared" si="57"/>
        <v>0.95388888888888879</v>
      </c>
      <c r="J1167" s="114"/>
    </row>
    <row r="1168" spans="1:10" s="51" customFormat="1" ht="27" x14ac:dyDescent="0.25">
      <c r="A1168" s="12"/>
      <c r="B1168" s="12"/>
      <c r="C1168" s="12"/>
      <c r="D1168" s="12"/>
      <c r="E1168" s="21" t="s">
        <v>152</v>
      </c>
      <c r="F1168" s="93"/>
      <c r="G1168" s="175">
        <v>470</v>
      </c>
      <c r="H1168" s="176">
        <v>453.94</v>
      </c>
      <c r="I1168" s="17">
        <f t="shared" si="57"/>
        <v>0.96582978723404256</v>
      </c>
      <c r="J1168" s="114"/>
    </row>
    <row r="1169" spans="1:10" s="51" customFormat="1" x14ac:dyDescent="0.2">
      <c r="A1169" s="12" t="s">
        <v>345</v>
      </c>
      <c r="B1169" s="12" t="s">
        <v>324</v>
      </c>
      <c r="C1169" s="12" t="s">
        <v>323</v>
      </c>
      <c r="D1169" s="12" t="s">
        <v>340</v>
      </c>
      <c r="E1169" s="20" t="s">
        <v>157</v>
      </c>
      <c r="F1169" s="93">
        <f>SUM(F1170,F1178)</f>
        <v>0</v>
      </c>
      <c r="G1169" s="142">
        <f>SUM(G1170,G1178)</f>
        <v>74297.399999999994</v>
      </c>
      <c r="H1169" s="142">
        <f>SUM(H1170,H1178)</f>
        <v>73741.462</v>
      </c>
      <c r="I1169" s="16">
        <f t="shared" si="57"/>
        <v>0.99251739630188951</v>
      </c>
      <c r="J1169" s="114"/>
    </row>
    <row r="1170" spans="1:10" s="51" customFormat="1" x14ac:dyDescent="0.2">
      <c r="A1170" s="12"/>
      <c r="B1170" s="12"/>
      <c r="C1170" s="12"/>
      <c r="D1170" s="12"/>
      <c r="E1170" s="61" t="s">
        <v>320</v>
      </c>
      <c r="F1170" s="92">
        <f>SUM(F1172:F1177)</f>
        <v>0</v>
      </c>
      <c r="G1170" s="142">
        <f>SUM(G1172:G1177)</f>
        <v>71477.399999999994</v>
      </c>
      <c r="H1170" s="142">
        <f>SUM(H1172:H1177)</f>
        <v>71002.733999999997</v>
      </c>
      <c r="I1170" s="16">
        <f t="shared" si="57"/>
        <v>0.99335921564018836</v>
      </c>
      <c r="J1170" s="114"/>
    </row>
    <row r="1171" spans="1:10" s="51" customFormat="1" x14ac:dyDescent="0.2">
      <c r="A1171" s="12"/>
      <c r="B1171" s="12"/>
      <c r="C1171" s="12"/>
      <c r="D1171" s="12"/>
      <c r="E1171" s="60" t="s">
        <v>354</v>
      </c>
      <c r="F1171" s="92"/>
      <c r="G1171" s="142"/>
      <c r="H1171" s="142"/>
      <c r="I1171" s="17" t="str">
        <f t="shared" si="57"/>
        <v xml:space="preserve">       </v>
      </c>
      <c r="J1171" s="114"/>
    </row>
    <row r="1172" spans="1:10" s="51" customFormat="1" ht="27" x14ac:dyDescent="0.25">
      <c r="A1172" s="12"/>
      <c r="B1172" s="12"/>
      <c r="C1172" s="12"/>
      <c r="D1172" s="12"/>
      <c r="E1172" s="21" t="s">
        <v>158</v>
      </c>
      <c r="F1172" s="93"/>
      <c r="G1172" s="176">
        <v>14700</v>
      </c>
      <c r="H1172" s="176">
        <v>14699.905000000001</v>
      </c>
      <c r="I1172" s="17">
        <f t="shared" si="57"/>
        <v>0.99999353741496599</v>
      </c>
      <c r="J1172" s="114"/>
    </row>
    <row r="1173" spans="1:10" s="51" customFormat="1" ht="27" x14ac:dyDescent="0.25">
      <c r="A1173" s="12"/>
      <c r="B1173" s="12"/>
      <c r="C1173" s="12"/>
      <c r="D1173" s="12"/>
      <c r="E1173" s="21" t="s">
        <v>159</v>
      </c>
      <c r="F1173" s="93"/>
      <c r="G1173" s="176">
        <v>14600</v>
      </c>
      <c r="H1173" s="176">
        <v>14363.194</v>
      </c>
      <c r="I1173" s="17">
        <f t="shared" si="57"/>
        <v>0.98378041095890412</v>
      </c>
      <c r="J1173" s="114"/>
    </row>
    <row r="1174" spans="1:10" s="51" customFormat="1" ht="27" x14ac:dyDescent="0.25">
      <c r="A1174" s="12"/>
      <c r="B1174" s="12"/>
      <c r="C1174" s="12"/>
      <c r="D1174" s="12"/>
      <c r="E1174" s="21" t="s">
        <v>160</v>
      </c>
      <c r="F1174" s="93"/>
      <c r="G1174" s="176">
        <v>15829</v>
      </c>
      <c r="H1174" s="176">
        <v>15796.553</v>
      </c>
      <c r="I1174" s="17">
        <f t="shared" si="57"/>
        <v>0.99795015477920268</v>
      </c>
      <c r="J1174" s="114"/>
    </row>
    <row r="1175" spans="1:10" s="51" customFormat="1" ht="27" x14ac:dyDescent="0.25">
      <c r="A1175" s="12"/>
      <c r="B1175" s="12"/>
      <c r="C1175" s="12"/>
      <c r="D1175" s="12"/>
      <c r="E1175" s="21" t="s">
        <v>161</v>
      </c>
      <c r="F1175" s="93"/>
      <c r="G1175" s="176">
        <v>6650</v>
      </c>
      <c r="H1175" s="176">
        <v>6559.31</v>
      </c>
      <c r="I1175" s="17">
        <f t="shared" si="57"/>
        <v>0.98636240601503766</v>
      </c>
      <c r="J1175" s="114"/>
    </row>
    <row r="1176" spans="1:10" s="51" customFormat="1" ht="27" x14ac:dyDescent="0.25">
      <c r="A1176" s="12"/>
      <c r="B1176" s="12"/>
      <c r="C1176" s="12"/>
      <c r="D1176" s="12"/>
      <c r="E1176" s="21" t="s">
        <v>162</v>
      </c>
      <c r="F1176" s="93"/>
      <c r="G1176" s="176">
        <v>16589.900000000001</v>
      </c>
      <c r="H1176" s="176">
        <v>16520.91</v>
      </c>
      <c r="I1176" s="17">
        <f t="shared" si="57"/>
        <v>0.99584144569888899</v>
      </c>
      <c r="J1176" s="114"/>
    </row>
    <row r="1177" spans="1:10" s="51" customFormat="1" ht="27" x14ac:dyDescent="0.25">
      <c r="A1177" s="12"/>
      <c r="B1177" s="12"/>
      <c r="C1177" s="12"/>
      <c r="D1177" s="12"/>
      <c r="E1177" s="21" t="s">
        <v>163</v>
      </c>
      <c r="F1177" s="93"/>
      <c r="G1177" s="176">
        <v>3108.5</v>
      </c>
      <c r="H1177" s="176">
        <v>3062.8620000000001</v>
      </c>
      <c r="I1177" s="17">
        <f t="shared" si="57"/>
        <v>0.98531832073347281</v>
      </c>
      <c r="J1177" s="114"/>
    </row>
    <row r="1178" spans="1:10" s="51" customFormat="1" ht="28.5" x14ac:dyDescent="0.2">
      <c r="A1178" s="12"/>
      <c r="B1178" s="12"/>
      <c r="C1178" s="12"/>
      <c r="D1178" s="12"/>
      <c r="E1178" s="61" t="s">
        <v>164</v>
      </c>
      <c r="F1178" s="93">
        <f>SUM(F1180:F1185)</f>
        <v>0</v>
      </c>
      <c r="G1178" s="142">
        <f>SUM(G1180:G1185)</f>
        <v>2820</v>
      </c>
      <c r="H1178" s="142">
        <f>SUM(H1180:H1185)</f>
        <v>2738.7280000000001</v>
      </c>
      <c r="I1178" s="16">
        <f t="shared" si="57"/>
        <v>0.97118014184397161</v>
      </c>
      <c r="J1178" s="114"/>
    </row>
    <row r="1179" spans="1:10" s="51" customFormat="1" x14ac:dyDescent="0.2">
      <c r="A1179" s="12"/>
      <c r="B1179" s="12"/>
      <c r="C1179" s="12"/>
      <c r="D1179" s="12"/>
      <c r="E1179" s="60" t="s">
        <v>354</v>
      </c>
      <c r="F1179" s="93"/>
      <c r="G1179" s="142"/>
      <c r="H1179" s="142"/>
      <c r="I1179" s="17" t="str">
        <f t="shared" si="57"/>
        <v xml:space="preserve">       </v>
      </c>
      <c r="J1179" s="114"/>
    </row>
    <row r="1180" spans="1:10" s="51" customFormat="1" ht="27" x14ac:dyDescent="0.25">
      <c r="A1180" s="12"/>
      <c r="B1180" s="12"/>
      <c r="C1180" s="12"/>
      <c r="D1180" s="12"/>
      <c r="E1180" s="21" t="s">
        <v>158</v>
      </c>
      <c r="F1180" s="93"/>
      <c r="G1180" s="176">
        <v>540</v>
      </c>
      <c r="H1180" s="176">
        <v>522.14</v>
      </c>
      <c r="I1180" s="17">
        <f t="shared" si="57"/>
        <v>0.96692592592592586</v>
      </c>
      <c r="J1180" s="114"/>
    </row>
    <row r="1181" spans="1:10" s="51" customFormat="1" ht="27" x14ac:dyDescent="0.25">
      <c r="A1181" s="12"/>
      <c r="B1181" s="12"/>
      <c r="C1181" s="12"/>
      <c r="D1181" s="12"/>
      <c r="E1181" s="21" t="s">
        <v>159</v>
      </c>
      <c r="F1181" s="93"/>
      <c r="G1181" s="176">
        <v>540</v>
      </c>
      <c r="H1181" s="176">
        <v>522.14</v>
      </c>
      <c r="I1181" s="17">
        <f t="shared" si="57"/>
        <v>0.96692592592592586</v>
      </c>
      <c r="J1181" s="114"/>
    </row>
    <row r="1182" spans="1:10" s="51" customFormat="1" ht="27" x14ac:dyDescent="0.25">
      <c r="A1182" s="12"/>
      <c r="B1182" s="12"/>
      <c r="C1182" s="12"/>
      <c r="D1182" s="12"/>
      <c r="E1182" s="21" t="s">
        <v>160</v>
      </c>
      <c r="F1182" s="93"/>
      <c r="G1182" s="176">
        <v>620</v>
      </c>
      <c r="H1182" s="176">
        <v>599.76</v>
      </c>
      <c r="I1182" s="17">
        <f t="shared" si="57"/>
        <v>0.96735483870967742</v>
      </c>
      <c r="J1182" s="114"/>
    </row>
    <row r="1183" spans="1:10" s="51" customFormat="1" ht="27" x14ac:dyDescent="0.25">
      <c r="A1183" s="12"/>
      <c r="B1183" s="12"/>
      <c r="C1183" s="12"/>
      <c r="D1183" s="12"/>
      <c r="E1183" s="21" t="s">
        <v>161</v>
      </c>
      <c r="F1183" s="93"/>
      <c r="G1183" s="176">
        <v>350</v>
      </c>
      <c r="H1183" s="176">
        <v>338.68799999999999</v>
      </c>
      <c r="I1183" s="17">
        <f t="shared" si="57"/>
        <v>0.96767999999999998</v>
      </c>
      <c r="J1183" s="114"/>
    </row>
    <row r="1184" spans="1:10" s="51" customFormat="1" ht="27" x14ac:dyDescent="0.25">
      <c r="A1184" s="12"/>
      <c r="B1184" s="12"/>
      <c r="C1184" s="12"/>
      <c r="D1184" s="12"/>
      <c r="E1184" s="21" t="s">
        <v>162</v>
      </c>
      <c r="F1184" s="93"/>
      <c r="G1184" s="176">
        <v>595</v>
      </c>
      <c r="H1184" s="176">
        <v>588</v>
      </c>
      <c r="I1184" s="17">
        <f t="shared" si="57"/>
        <v>0.9882352941176471</v>
      </c>
      <c r="J1184" s="114"/>
    </row>
    <row r="1185" spans="1:10" s="51" customFormat="1" ht="27" x14ac:dyDescent="0.25">
      <c r="A1185" s="12"/>
      <c r="B1185" s="12"/>
      <c r="C1185" s="12"/>
      <c r="D1185" s="12"/>
      <c r="E1185" s="21" t="s">
        <v>163</v>
      </c>
      <c r="F1185" s="93"/>
      <c r="G1185" s="176">
        <v>175</v>
      </c>
      <c r="H1185" s="176">
        <v>168</v>
      </c>
      <c r="I1185" s="17">
        <f t="shared" si="57"/>
        <v>0.96</v>
      </c>
      <c r="J1185" s="114"/>
    </row>
    <row r="1186" spans="1:10" s="51" customFormat="1" x14ac:dyDescent="0.2">
      <c r="A1186" s="12" t="s">
        <v>328</v>
      </c>
      <c r="B1186" s="12" t="s">
        <v>323</v>
      </c>
      <c r="C1186" s="12" t="s">
        <v>323</v>
      </c>
      <c r="D1186" s="12" t="s">
        <v>323</v>
      </c>
      <c r="E1186" s="19" t="s">
        <v>329</v>
      </c>
      <c r="F1186" s="92">
        <f>SUM(F1187:F1189)</f>
        <v>0</v>
      </c>
      <c r="G1186" s="142">
        <f>SUM(G1187:G1189)</f>
        <v>36700</v>
      </c>
      <c r="H1186" s="142">
        <f>SUM(H1187:H1189)</f>
        <v>36150.5</v>
      </c>
      <c r="I1186" s="16">
        <f t="shared" si="57"/>
        <v>0.98502724795640328</v>
      </c>
      <c r="J1186" s="114"/>
    </row>
    <row r="1187" spans="1:10" s="51" customFormat="1" x14ac:dyDescent="0.2">
      <c r="A1187" s="12"/>
      <c r="B1187" s="12"/>
      <c r="C1187" s="12"/>
      <c r="D1187" s="12"/>
      <c r="E1187" s="60" t="s">
        <v>320</v>
      </c>
      <c r="F1187" s="93"/>
      <c r="G1187" s="144">
        <v>8000</v>
      </c>
      <c r="H1187" s="144">
        <v>7898</v>
      </c>
      <c r="I1187" s="17">
        <f t="shared" si="57"/>
        <v>0.98724999999999996</v>
      </c>
      <c r="J1187" s="114"/>
    </row>
    <row r="1188" spans="1:10" s="51" customFormat="1" ht="27" x14ac:dyDescent="0.2">
      <c r="A1188" s="12"/>
      <c r="B1188" s="12"/>
      <c r="C1188" s="12"/>
      <c r="D1188" s="12"/>
      <c r="E1188" s="60" t="s">
        <v>348</v>
      </c>
      <c r="F1188" s="93"/>
      <c r="G1188" s="144">
        <v>19050</v>
      </c>
      <c r="H1188" s="144">
        <v>18680.400000000001</v>
      </c>
      <c r="I1188" s="17">
        <f t="shared" si="57"/>
        <v>0.98059842519685048</v>
      </c>
      <c r="J1188" s="114"/>
    </row>
    <row r="1189" spans="1:10" s="51" customFormat="1" x14ac:dyDescent="0.2">
      <c r="A1189" s="15"/>
      <c r="B1189" s="15"/>
      <c r="C1189" s="15"/>
      <c r="D1189" s="15"/>
      <c r="E1189" s="60" t="s">
        <v>321</v>
      </c>
      <c r="F1189" s="93"/>
      <c r="G1189" s="144">
        <v>9650</v>
      </c>
      <c r="H1189" s="144">
        <v>9572.1</v>
      </c>
      <c r="I1189" s="17">
        <f t="shared" si="57"/>
        <v>0.99192746113989638</v>
      </c>
      <c r="J1189" s="114"/>
    </row>
    <row r="1190" spans="1:10" s="110" customFormat="1" ht="27" customHeight="1" x14ac:dyDescent="0.2">
      <c r="A1190" s="107"/>
      <c r="B1190" s="107"/>
      <c r="C1190" s="107"/>
      <c r="D1190" s="107"/>
      <c r="E1190" s="108" t="s">
        <v>421</v>
      </c>
      <c r="F1190" s="146">
        <f>SUM(F1195,F1204,F1219)</f>
        <v>0</v>
      </c>
      <c r="G1190" s="146">
        <f>SUM(G1195,G1204,G1219)</f>
        <v>357400.9</v>
      </c>
      <c r="H1190" s="146">
        <f>SUM(H1195,H1204,H1219)</f>
        <v>355088.54000000004</v>
      </c>
      <c r="I1190" s="109">
        <f t="shared" si="57"/>
        <v>0.99353006665623955</v>
      </c>
      <c r="J1190" s="115"/>
    </row>
    <row r="1191" spans="1:10" s="51" customFormat="1" ht="28.5" x14ac:dyDescent="0.2">
      <c r="A1191" s="15"/>
      <c r="B1191" s="15"/>
      <c r="C1191" s="15"/>
      <c r="D1191" s="15"/>
      <c r="E1191" s="61" t="s">
        <v>321</v>
      </c>
      <c r="F1191" s="92">
        <f>SUM(F1196,F1205)</f>
        <v>0</v>
      </c>
      <c r="G1191" s="92">
        <f>SUM(G1196,G1205)</f>
        <v>343995.9</v>
      </c>
      <c r="H1191" s="92">
        <f>SUM(H1196,H1205)</f>
        <v>341683.54000000004</v>
      </c>
      <c r="I1191" s="16">
        <f t="shared" si="57"/>
        <v>0.99327794313827578</v>
      </c>
      <c r="J1191" s="114"/>
    </row>
    <row r="1192" spans="1:10" s="51" customFormat="1" ht="28.5" x14ac:dyDescent="0.2">
      <c r="A1192" s="15"/>
      <c r="B1192" s="15"/>
      <c r="C1192" s="15"/>
      <c r="D1192" s="15"/>
      <c r="E1192" s="61" t="s">
        <v>348</v>
      </c>
      <c r="F1192" s="92">
        <f>SUM(F1202,F1214,F1220)</f>
        <v>0</v>
      </c>
      <c r="G1192" s="92">
        <f>SUM(G1202,G1214,G1220)</f>
        <v>7405</v>
      </c>
      <c r="H1192" s="92">
        <f>SUM(H1202,H1214,H1220)</f>
        <v>7405</v>
      </c>
      <c r="I1192" s="16">
        <f t="shared" si="57"/>
        <v>1</v>
      </c>
      <c r="J1192" s="114"/>
    </row>
    <row r="1193" spans="1:10" s="51" customFormat="1" ht="22.5" customHeight="1" x14ac:dyDescent="0.2">
      <c r="A1193" s="15"/>
      <c r="B1193" s="15"/>
      <c r="C1193" s="15"/>
      <c r="D1193" s="15"/>
      <c r="E1193" s="61" t="s">
        <v>322</v>
      </c>
      <c r="F1193" s="92">
        <f>SUM(F1221)</f>
        <v>0</v>
      </c>
      <c r="G1193" s="92">
        <f>SUM(G1221)</f>
        <v>6000</v>
      </c>
      <c r="H1193" s="92">
        <f>SUM(H1221)</f>
        <v>6000</v>
      </c>
      <c r="I1193" s="16">
        <f t="shared" si="57"/>
        <v>1</v>
      </c>
      <c r="J1193" s="114"/>
    </row>
    <row r="1194" spans="1:10" s="51" customFormat="1" x14ac:dyDescent="0.2">
      <c r="A1194" s="12"/>
      <c r="B1194" s="12"/>
      <c r="C1194" s="12"/>
      <c r="D1194" s="12"/>
      <c r="E1194" s="18" t="s">
        <v>354</v>
      </c>
      <c r="F1194" s="93"/>
      <c r="G1194" s="93"/>
      <c r="H1194" s="93"/>
      <c r="I1194" s="17" t="str">
        <f t="shared" si="57"/>
        <v xml:space="preserve">       </v>
      </c>
      <c r="J1194" s="114"/>
    </row>
    <row r="1195" spans="1:10" s="51" customFormat="1" ht="30" customHeight="1" x14ac:dyDescent="0.2">
      <c r="A1195" s="12" t="s">
        <v>349</v>
      </c>
      <c r="B1195" s="12" t="s">
        <v>340</v>
      </c>
      <c r="C1195" s="12" t="s">
        <v>323</v>
      </c>
      <c r="D1195" s="12" t="s">
        <v>323</v>
      </c>
      <c r="E1195" s="19" t="s">
        <v>485</v>
      </c>
      <c r="F1195" s="92">
        <f>SUM(F1196,F1202)</f>
        <v>0</v>
      </c>
      <c r="G1195" s="92">
        <f>SUM(G1196,G1202)</f>
        <v>160968.79999999999</v>
      </c>
      <c r="H1195" s="92">
        <f>SUM(H1196,H1202)</f>
        <v>159090.42000000001</v>
      </c>
      <c r="I1195" s="16">
        <f t="shared" si="57"/>
        <v>0.98833078211429803</v>
      </c>
      <c r="J1195" s="114"/>
    </row>
    <row r="1196" spans="1:10" s="51" customFormat="1" ht="28.5" x14ac:dyDescent="0.2">
      <c r="A1196" s="12"/>
      <c r="B1196" s="12"/>
      <c r="C1196" s="12"/>
      <c r="D1196" s="12"/>
      <c r="E1196" s="61" t="s">
        <v>321</v>
      </c>
      <c r="F1196" s="93">
        <f>SUM(F1197:F1201)</f>
        <v>0</v>
      </c>
      <c r="G1196" s="92">
        <f>SUM(G1197:G1201)</f>
        <v>159968.79999999999</v>
      </c>
      <c r="H1196" s="92">
        <f>SUM(H1197:H1201)</f>
        <v>158090.42000000001</v>
      </c>
      <c r="I1196" s="16">
        <f t="shared" si="57"/>
        <v>0.98825783527787936</v>
      </c>
      <c r="J1196" s="114"/>
    </row>
    <row r="1197" spans="1:10" s="51" customFormat="1" ht="27" x14ac:dyDescent="0.2">
      <c r="A1197" s="12"/>
      <c r="B1197" s="12"/>
      <c r="C1197" s="12"/>
      <c r="D1197" s="12"/>
      <c r="E1197" s="91" t="s">
        <v>92</v>
      </c>
      <c r="F1197" s="178"/>
      <c r="G1197" s="178">
        <v>28899.200000000001</v>
      </c>
      <c r="H1197" s="178">
        <v>28899.11</v>
      </c>
      <c r="I1197" s="17">
        <f t="shared" si="57"/>
        <v>0.99999688572694057</v>
      </c>
      <c r="J1197" s="114"/>
    </row>
    <row r="1198" spans="1:10" s="51" customFormat="1" x14ac:dyDescent="0.2">
      <c r="A1198" s="12"/>
      <c r="B1198" s="12"/>
      <c r="C1198" s="12"/>
      <c r="D1198" s="12"/>
      <c r="E1198" s="91" t="s">
        <v>93</v>
      </c>
      <c r="F1198" s="178"/>
      <c r="G1198" s="178">
        <v>38599.5</v>
      </c>
      <c r="H1198" s="178">
        <v>38589.5</v>
      </c>
      <c r="I1198" s="17">
        <f t="shared" si="57"/>
        <v>0.99974092928664882</v>
      </c>
      <c r="J1198" s="114"/>
    </row>
    <row r="1199" spans="1:10" s="51" customFormat="1" ht="27" x14ac:dyDescent="0.2">
      <c r="A1199" s="12"/>
      <c r="B1199" s="12"/>
      <c r="C1199" s="12"/>
      <c r="D1199" s="12"/>
      <c r="E1199" s="91" t="s">
        <v>94</v>
      </c>
      <c r="F1199" s="178"/>
      <c r="G1199" s="178">
        <v>19150.099999999999</v>
      </c>
      <c r="H1199" s="178">
        <v>19150.02</v>
      </c>
      <c r="I1199" s="17">
        <f t="shared" si="57"/>
        <v>0.99999582247612295</v>
      </c>
      <c r="J1199" s="114"/>
    </row>
    <row r="1200" spans="1:10" s="51" customFormat="1" ht="27" x14ac:dyDescent="0.2">
      <c r="A1200" s="12"/>
      <c r="B1200" s="12"/>
      <c r="C1200" s="12"/>
      <c r="D1200" s="12"/>
      <c r="E1200" s="91" t="s">
        <v>95</v>
      </c>
      <c r="F1200" s="178"/>
      <c r="G1200" s="178">
        <v>14330</v>
      </c>
      <c r="H1200" s="178">
        <v>14330</v>
      </c>
      <c r="I1200" s="17">
        <f t="shared" si="57"/>
        <v>1</v>
      </c>
      <c r="J1200" s="114"/>
    </row>
    <row r="1201" spans="1:10" s="51" customFormat="1" x14ac:dyDescent="0.2">
      <c r="A1201" s="12"/>
      <c r="B1201" s="12"/>
      <c r="C1201" s="12"/>
      <c r="D1201" s="12"/>
      <c r="E1201" s="91" t="s">
        <v>96</v>
      </c>
      <c r="F1201" s="178"/>
      <c r="G1201" s="178">
        <v>58990</v>
      </c>
      <c r="H1201" s="178">
        <v>57121.79</v>
      </c>
      <c r="I1201" s="17">
        <f t="shared" si="57"/>
        <v>0.96833005594168509</v>
      </c>
      <c r="J1201" s="114"/>
    </row>
    <row r="1202" spans="1:10" s="51" customFormat="1" ht="28.5" x14ac:dyDescent="0.25">
      <c r="A1202" s="12"/>
      <c r="B1202" s="12"/>
      <c r="C1202" s="12"/>
      <c r="D1202" s="12"/>
      <c r="E1202" s="61" t="s">
        <v>348</v>
      </c>
      <c r="F1202" s="204">
        <f>SUM(F1203)</f>
        <v>0</v>
      </c>
      <c r="G1202" s="179">
        <f>SUM(G1203)</f>
        <v>1000</v>
      </c>
      <c r="H1202" s="179">
        <f>SUM(H1203)</f>
        <v>1000</v>
      </c>
      <c r="I1202" s="17">
        <f t="shared" si="57"/>
        <v>1</v>
      </c>
      <c r="J1202" s="114"/>
    </row>
    <row r="1203" spans="1:10" s="51" customFormat="1" x14ac:dyDescent="0.25">
      <c r="A1203" s="12"/>
      <c r="B1203" s="12"/>
      <c r="C1203" s="12"/>
      <c r="D1203" s="12"/>
      <c r="E1203" s="91" t="s">
        <v>96</v>
      </c>
      <c r="F1203" s="204"/>
      <c r="G1203" s="179">
        <v>1000</v>
      </c>
      <c r="H1203" s="179">
        <v>1000</v>
      </c>
      <c r="I1203" s="17">
        <f t="shared" si="57"/>
        <v>1</v>
      </c>
      <c r="J1203" s="114"/>
    </row>
    <row r="1204" spans="1:10" s="51" customFormat="1" x14ac:dyDescent="0.2">
      <c r="A1204" s="12" t="s">
        <v>345</v>
      </c>
      <c r="B1204" s="12" t="s">
        <v>324</v>
      </c>
      <c r="C1204" s="12" t="s">
        <v>323</v>
      </c>
      <c r="D1204" s="12" t="s">
        <v>350</v>
      </c>
      <c r="E1204" s="20" t="s">
        <v>410</v>
      </c>
      <c r="F1204" s="92">
        <f>SUM(F1205,F1214)</f>
        <v>0</v>
      </c>
      <c r="G1204" s="92">
        <f>SUM(G1205,G1214)</f>
        <v>187032.1</v>
      </c>
      <c r="H1204" s="92">
        <f>SUM(H1205,H1214)</f>
        <v>186598.12</v>
      </c>
      <c r="I1204" s="16">
        <f t="shared" si="57"/>
        <v>0.99767964964302913</v>
      </c>
      <c r="J1204" s="114"/>
    </row>
    <row r="1205" spans="1:10" s="51" customFormat="1" ht="28.5" x14ac:dyDescent="0.2">
      <c r="A1205" s="15"/>
      <c r="B1205" s="15"/>
      <c r="C1205" s="15"/>
      <c r="D1205" s="15"/>
      <c r="E1205" s="61" t="s">
        <v>321</v>
      </c>
      <c r="F1205" s="93">
        <f>SUM(F1206:F1213)</f>
        <v>0</v>
      </c>
      <c r="G1205" s="92">
        <f>SUM(G1206:G1213)</f>
        <v>184027.1</v>
      </c>
      <c r="H1205" s="92">
        <f>SUM(H1206:H1213)</f>
        <v>183593.12</v>
      </c>
      <c r="I1205" s="16">
        <f t="shared" si="57"/>
        <v>0.9976417603711627</v>
      </c>
      <c r="J1205" s="114"/>
    </row>
    <row r="1206" spans="1:10" s="51" customFormat="1" ht="27" x14ac:dyDescent="0.2">
      <c r="A1206" s="12"/>
      <c r="B1206" s="12"/>
      <c r="C1206" s="12"/>
      <c r="D1206" s="12"/>
      <c r="E1206" s="91" t="s">
        <v>202</v>
      </c>
      <c r="F1206" s="205"/>
      <c r="G1206" s="180">
        <v>19539.599999999999</v>
      </c>
      <c r="H1206" s="180">
        <v>19283.599999999999</v>
      </c>
      <c r="I1206" s="17">
        <f t="shared" si="57"/>
        <v>0.98689840119552086</v>
      </c>
      <c r="J1206" s="114"/>
    </row>
    <row r="1207" spans="1:10" s="51" customFormat="1" ht="27" x14ac:dyDescent="0.2">
      <c r="A1207" s="12"/>
      <c r="B1207" s="12"/>
      <c r="C1207" s="12"/>
      <c r="D1207" s="12"/>
      <c r="E1207" s="91" t="s">
        <v>203</v>
      </c>
      <c r="F1207" s="205"/>
      <c r="G1207" s="180">
        <v>24390.2</v>
      </c>
      <c r="H1207" s="180">
        <v>24390.18</v>
      </c>
      <c r="I1207" s="17">
        <f t="shared" si="57"/>
        <v>0.99999917999852395</v>
      </c>
      <c r="J1207" s="114"/>
    </row>
    <row r="1208" spans="1:10" s="51" customFormat="1" x14ac:dyDescent="0.2">
      <c r="A1208" s="12"/>
      <c r="B1208" s="12"/>
      <c r="C1208" s="12"/>
      <c r="D1208" s="12"/>
      <c r="E1208" s="91" t="s">
        <v>204</v>
      </c>
      <c r="F1208" s="205"/>
      <c r="G1208" s="180">
        <v>9680</v>
      </c>
      <c r="H1208" s="180">
        <v>9679.7900000000009</v>
      </c>
      <c r="I1208" s="17">
        <f t="shared" si="57"/>
        <v>0.99997830578512403</v>
      </c>
      <c r="J1208" s="114"/>
    </row>
    <row r="1209" spans="1:10" s="51" customFormat="1" x14ac:dyDescent="0.2">
      <c r="A1209" s="12"/>
      <c r="B1209" s="12"/>
      <c r="C1209" s="12"/>
      <c r="D1209" s="12"/>
      <c r="E1209" s="91" t="s">
        <v>205</v>
      </c>
      <c r="F1209" s="205"/>
      <c r="G1209" s="180">
        <v>19667.599999999999</v>
      </c>
      <c r="H1209" s="180">
        <v>19667.52</v>
      </c>
      <c r="I1209" s="17">
        <f t="shared" si="57"/>
        <v>0.9999959323964287</v>
      </c>
      <c r="J1209" s="114"/>
    </row>
    <row r="1210" spans="1:10" s="51" customFormat="1" ht="30.75" customHeight="1" x14ac:dyDescent="0.2">
      <c r="A1210" s="12"/>
      <c r="B1210" s="12"/>
      <c r="C1210" s="12"/>
      <c r="D1210" s="12"/>
      <c r="E1210" s="91" t="s">
        <v>206</v>
      </c>
      <c r="F1210" s="205"/>
      <c r="G1210" s="180">
        <v>21616.799999999999</v>
      </c>
      <c r="H1210" s="180">
        <v>21615.75</v>
      </c>
      <c r="I1210" s="17">
        <f t="shared" si="57"/>
        <v>0.99995142666814707</v>
      </c>
      <c r="J1210" s="114"/>
    </row>
    <row r="1211" spans="1:10" s="51" customFormat="1" ht="27" customHeight="1" x14ac:dyDescent="0.2">
      <c r="A1211" s="12"/>
      <c r="B1211" s="12"/>
      <c r="C1211" s="12"/>
      <c r="D1211" s="12"/>
      <c r="E1211" s="91" t="s">
        <v>207</v>
      </c>
      <c r="F1211" s="205"/>
      <c r="G1211" s="180">
        <v>24370.400000000001</v>
      </c>
      <c r="H1211" s="180">
        <v>24370.32</v>
      </c>
      <c r="I1211" s="17">
        <f t="shared" si="57"/>
        <v>0.99999671732921902</v>
      </c>
      <c r="J1211" s="114"/>
    </row>
    <row r="1212" spans="1:10" s="51" customFormat="1" ht="27.75" customHeight="1" x14ac:dyDescent="0.2">
      <c r="A1212" s="12"/>
      <c r="B1212" s="12"/>
      <c r="C1212" s="12"/>
      <c r="D1212" s="12"/>
      <c r="E1212" s="91" t="s">
        <v>208</v>
      </c>
      <c r="F1212" s="205"/>
      <c r="G1212" s="180">
        <v>57371.6</v>
      </c>
      <c r="H1212" s="180">
        <v>57370.97</v>
      </c>
      <c r="I1212" s="17">
        <f t="shared" si="57"/>
        <v>0.99998901895711467</v>
      </c>
      <c r="J1212" s="114"/>
    </row>
    <row r="1213" spans="1:10" s="51" customFormat="1" ht="25.5" customHeight="1" x14ac:dyDescent="0.2">
      <c r="A1213" s="12"/>
      <c r="B1213" s="12"/>
      <c r="C1213" s="12"/>
      <c r="D1213" s="12"/>
      <c r="E1213" s="91" t="s">
        <v>209</v>
      </c>
      <c r="F1213" s="205"/>
      <c r="G1213" s="180">
        <v>7390.9</v>
      </c>
      <c r="H1213" s="180">
        <v>7214.99</v>
      </c>
      <c r="I1213" s="17">
        <f t="shared" si="57"/>
        <v>0.9761991097160021</v>
      </c>
      <c r="J1213" s="114"/>
    </row>
    <row r="1214" spans="1:10" s="51" customFormat="1" ht="28.5" x14ac:dyDescent="0.2">
      <c r="A1214" s="12"/>
      <c r="B1214" s="12"/>
      <c r="C1214" s="12"/>
      <c r="D1214" s="12"/>
      <c r="E1214" s="61" t="s">
        <v>348</v>
      </c>
      <c r="F1214" s="206">
        <f>SUM(F1215:F1218)</f>
        <v>0</v>
      </c>
      <c r="G1214" s="181">
        <f>SUM(G1215:G1218)</f>
        <v>3005</v>
      </c>
      <c r="H1214" s="181">
        <f>SUM(H1215:H1218)</f>
        <v>3005</v>
      </c>
      <c r="I1214" s="16">
        <f t="shared" si="57"/>
        <v>1</v>
      </c>
      <c r="J1214" s="114"/>
    </row>
    <row r="1215" spans="1:10" s="51" customFormat="1" x14ac:dyDescent="0.2">
      <c r="A1215" s="12"/>
      <c r="B1215" s="12"/>
      <c r="C1215" s="12"/>
      <c r="D1215" s="12"/>
      <c r="E1215" s="91" t="s">
        <v>204</v>
      </c>
      <c r="F1215" s="93"/>
      <c r="G1215" s="144">
        <v>500</v>
      </c>
      <c r="H1215" s="144">
        <v>500</v>
      </c>
      <c r="I1215" s="17">
        <f t="shared" si="57"/>
        <v>1</v>
      </c>
      <c r="J1215" s="114"/>
    </row>
    <row r="1216" spans="1:10" s="51" customFormat="1" ht="14.25" customHeight="1" x14ac:dyDescent="0.2">
      <c r="A1216" s="12"/>
      <c r="B1216" s="12"/>
      <c r="C1216" s="12"/>
      <c r="D1216" s="12"/>
      <c r="E1216" s="91" t="s">
        <v>205</v>
      </c>
      <c r="F1216" s="93"/>
      <c r="G1216" s="144">
        <v>800</v>
      </c>
      <c r="H1216" s="144">
        <v>800</v>
      </c>
      <c r="I1216" s="17">
        <f t="shared" si="57"/>
        <v>1</v>
      </c>
      <c r="J1216" s="114"/>
    </row>
    <row r="1217" spans="1:10" s="51" customFormat="1" ht="14.25" customHeight="1" x14ac:dyDescent="0.2">
      <c r="A1217" s="12"/>
      <c r="B1217" s="12"/>
      <c r="C1217" s="12"/>
      <c r="D1217" s="12"/>
      <c r="E1217" s="91" t="s">
        <v>207</v>
      </c>
      <c r="F1217" s="93"/>
      <c r="G1217" s="144">
        <v>1205</v>
      </c>
      <c r="H1217" s="144">
        <v>1205</v>
      </c>
      <c r="I1217" s="17">
        <f t="shared" si="57"/>
        <v>1</v>
      </c>
      <c r="J1217" s="114"/>
    </row>
    <row r="1218" spans="1:10" s="51" customFormat="1" ht="27" customHeight="1" x14ac:dyDescent="0.2">
      <c r="A1218" s="12"/>
      <c r="B1218" s="12"/>
      <c r="C1218" s="12"/>
      <c r="D1218" s="12"/>
      <c r="E1218" s="91" t="s">
        <v>209</v>
      </c>
      <c r="F1218" s="93"/>
      <c r="G1218" s="144">
        <v>500</v>
      </c>
      <c r="H1218" s="144">
        <v>500</v>
      </c>
      <c r="I1218" s="17">
        <f t="shared" si="57"/>
        <v>1</v>
      </c>
      <c r="J1218" s="114"/>
    </row>
    <row r="1219" spans="1:10" s="51" customFormat="1" x14ac:dyDescent="0.2">
      <c r="A1219" s="12" t="s">
        <v>328</v>
      </c>
      <c r="B1219" s="12" t="s">
        <v>323</v>
      </c>
      <c r="C1219" s="12" t="s">
        <v>323</v>
      </c>
      <c r="D1219" s="12" t="s">
        <v>323</v>
      </c>
      <c r="E1219" s="19" t="s">
        <v>329</v>
      </c>
      <c r="F1219" s="92">
        <f>SUM(F1220:F1221)</f>
        <v>0</v>
      </c>
      <c r="G1219" s="142">
        <f>SUM(G1220:G1221)</f>
        <v>9400</v>
      </c>
      <c r="H1219" s="142">
        <f>SUM(H1220:H1221)</f>
        <v>9400</v>
      </c>
      <c r="I1219" s="16">
        <f t="shared" si="57"/>
        <v>1</v>
      </c>
      <c r="J1219" s="114"/>
    </row>
    <row r="1220" spans="1:10" s="51" customFormat="1" ht="27" x14ac:dyDescent="0.2">
      <c r="A1220" s="12"/>
      <c r="B1220" s="12"/>
      <c r="C1220" s="12"/>
      <c r="D1220" s="12"/>
      <c r="E1220" s="60" t="s">
        <v>348</v>
      </c>
      <c r="F1220" s="93"/>
      <c r="G1220" s="144">
        <v>3400</v>
      </c>
      <c r="H1220" s="144">
        <v>3400</v>
      </c>
      <c r="I1220" s="17">
        <f t="shared" si="57"/>
        <v>1</v>
      </c>
      <c r="J1220" s="114"/>
    </row>
    <row r="1221" spans="1:10" s="51" customFormat="1" ht="14.25" customHeight="1" x14ac:dyDescent="0.2">
      <c r="A1221" s="12"/>
      <c r="B1221" s="12"/>
      <c r="C1221" s="12"/>
      <c r="D1221" s="12"/>
      <c r="E1221" s="60" t="s">
        <v>322</v>
      </c>
      <c r="F1221" s="93"/>
      <c r="G1221" s="144">
        <v>6000</v>
      </c>
      <c r="H1221" s="144">
        <v>6000</v>
      </c>
      <c r="I1221" s="17">
        <f t="shared" si="57"/>
        <v>1</v>
      </c>
      <c r="J1221" s="114"/>
    </row>
    <row r="1222" spans="1:10" s="110" customFormat="1" ht="27" customHeight="1" x14ac:dyDescent="0.2">
      <c r="A1222" s="107"/>
      <c r="B1222" s="107"/>
      <c r="C1222" s="107"/>
      <c r="D1222" s="107"/>
      <c r="E1222" s="108" t="s">
        <v>419</v>
      </c>
      <c r="F1222" s="146">
        <f>SUM(F1227,F1234,F1241)</f>
        <v>0</v>
      </c>
      <c r="G1222" s="143">
        <f>SUM(G1227,G1234,G1241)</f>
        <v>186948.2</v>
      </c>
      <c r="H1222" s="143">
        <f>SUM(H1227,H1234,H1241)</f>
        <v>186358.78</v>
      </c>
      <c r="I1222" s="109">
        <f t="shared" si="57"/>
        <v>0.99684714803351937</v>
      </c>
      <c r="J1222" s="115"/>
    </row>
    <row r="1223" spans="1:10" s="51" customFormat="1" ht="28.5" x14ac:dyDescent="0.2">
      <c r="A1223" s="15"/>
      <c r="B1223" s="15"/>
      <c r="C1223" s="15"/>
      <c r="D1223" s="15"/>
      <c r="E1223" s="61" t="s">
        <v>321</v>
      </c>
      <c r="F1223" s="92">
        <f>SUM(F1228,F1235)</f>
        <v>0</v>
      </c>
      <c r="G1223" s="142">
        <f>SUM(G1228,G1235)</f>
        <v>120968.2</v>
      </c>
      <c r="H1223" s="142">
        <f>SUM(H1228,H1235)</f>
        <v>120919.5</v>
      </c>
      <c r="I1223" s="16">
        <f t="shared" si="57"/>
        <v>0.99959741485778908</v>
      </c>
      <c r="J1223" s="114"/>
    </row>
    <row r="1224" spans="1:10" s="51" customFormat="1" ht="28.5" x14ac:dyDescent="0.2">
      <c r="A1224" s="15"/>
      <c r="B1224" s="15"/>
      <c r="C1224" s="15"/>
      <c r="D1224" s="15"/>
      <c r="E1224" s="61" t="s">
        <v>348</v>
      </c>
      <c r="F1224" s="92">
        <f>SUM(F1231,F1238,F1243)</f>
        <v>0</v>
      </c>
      <c r="G1224" s="142">
        <f>SUM(G1231,G1238,G1243)</f>
        <v>9790</v>
      </c>
      <c r="H1224" s="142">
        <f>SUM(H1231,H1238,H1243)</f>
        <v>9715</v>
      </c>
      <c r="I1224" s="16">
        <f t="shared" si="57"/>
        <v>0.99233912155260473</v>
      </c>
      <c r="J1224" s="114"/>
    </row>
    <row r="1225" spans="1:10" s="51" customFormat="1" x14ac:dyDescent="0.2">
      <c r="A1225" s="15"/>
      <c r="B1225" s="15"/>
      <c r="C1225" s="15"/>
      <c r="D1225" s="15"/>
      <c r="E1225" s="61" t="s">
        <v>320</v>
      </c>
      <c r="F1225" s="92">
        <f>SUM(F1242)</f>
        <v>0</v>
      </c>
      <c r="G1225" s="142">
        <f>SUM(G1242)</f>
        <v>56190</v>
      </c>
      <c r="H1225" s="142">
        <f>SUM(H1242)</f>
        <v>55724.28</v>
      </c>
      <c r="I1225" s="16">
        <f t="shared" si="57"/>
        <v>0.99171169247197011</v>
      </c>
      <c r="J1225" s="114"/>
    </row>
    <row r="1226" spans="1:10" s="51" customFormat="1" x14ac:dyDescent="0.2">
      <c r="A1226" s="12"/>
      <c r="B1226" s="12"/>
      <c r="C1226" s="12"/>
      <c r="D1226" s="12"/>
      <c r="E1226" s="18" t="s">
        <v>354</v>
      </c>
      <c r="F1226" s="93"/>
      <c r="G1226" s="144"/>
      <c r="H1226" s="144"/>
      <c r="I1226" s="17" t="str">
        <f t="shared" ref="I1226:I1289" si="58">IF(H1226=0,"       ",H1226/G1226)</f>
        <v xml:space="preserve">       </v>
      </c>
      <c r="J1226" s="114"/>
    </row>
    <row r="1227" spans="1:10" s="51" customFormat="1" ht="28.5" x14ac:dyDescent="0.2">
      <c r="A1227" s="12" t="s">
        <v>349</v>
      </c>
      <c r="B1227" s="12" t="s">
        <v>340</v>
      </c>
      <c r="C1227" s="12" t="s">
        <v>323</v>
      </c>
      <c r="D1227" s="12" t="s">
        <v>323</v>
      </c>
      <c r="E1227" s="96" t="s">
        <v>485</v>
      </c>
      <c r="F1227" s="92"/>
      <c r="G1227" s="142">
        <f>G1228+G1231</f>
        <v>85403.199999999997</v>
      </c>
      <c r="H1227" s="142">
        <f>H1228+H1231</f>
        <v>85399.5</v>
      </c>
      <c r="I1227" s="16">
        <f t="shared" si="58"/>
        <v>0.99995667609644612</v>
      </c>
      <c r="J1227" s="114"/>
    </row>
    <row r="1228" spans="1:10" s="51" customFormat="1" ht="28.5" x14ac:dyDescent="0.2">
      <c r="A1228" s="15"/>
      <c r="B1228" s="15"/>
      <c r="C1228" s="15"/>
      <c r="D1228" s="15"/>
      <c r="E1228" s="97" t="s">
        <v>165</v>
      </c>
      <c r="F1228" s="93"/>
      <c r="G1228" s="142">
        <f>SUM(G1230)</f>
        <v>82423.199999999997</v>
      </c>
      <c r="H1228" s="142">
        <f>SUM(H1230)</f>
        <v>82419.5</v>
      </c>
      <c r="I1228" s="16">
        <f t="shared" si="58"/>
        <v>0.99995510972638779</v>
      </c>
      <c r="J1228" s="114"/>
    </row>
    <row r="1229" spans="1:10" s="51" customFormat="1" x14ac:dyDescent="0.2">
      <c r="A1229" s="12"/>
      <c r="B1229" s="12"/>
      <c r="C1229" s="12"/>
      <c r="D1229" s="12"/>
      <c r="E1229" s="22" t="s">
        <v>354</v>
      </c>
      <c r="F1229" s="93"/>
      <c r="G1229" s="144"/>
      <c r="H1229" s="144"/>
      <c r="I1229" s="17" t="str">
        <f t="shared" si="58"/>
        <v xml:space="preserve">       </v>
      </c>
      <c r="J1229" s="114"/>
    </row>
    <row r="1230" spans="1:10" s="51" customFormat="1" ht="27" x14ac:dyDescent="0.2">
      <c r="A1230" s="12"/>
      <c r="B1230" s="12"/>
      <c r="C1230" s="12"/>
      <c r="D1230" s="12"/>
      <c r="E1230" s="98" t="s">
        <v>166</v>
      </c>
      <c r="F1230" s="93"/>
      <c r="G1230" s="144">
        <v>82423.199999999997</v>
      </c>
      <c r="H1230" s="144">
        <v>82419.5</v>
      </c>
      <c r="I1230" s="17">
        <f t="shared" si="58"/>
        <v>0.99995510972638779</v>
      </c>
      <c r="J1230" s="114"/>
    </row>
    <row r="1231" spans="1:10" s="51" customFormat="1" ht="28.5" x14ac:dyDescent="0.2">
      <c r="A1231" s="12"/>
      <c r="B1231" s="12"/>
      <c r="C1231" s="12"/>
      <c r="D1231" s="12"/>
      <c r="E1231" s="97" t="s">
        <v>167</v>
      </c>
      <c r="F1231" s="93"/>
      <c r="G1231" s="142">
        <f>SUM(G1233)</f>
        <v>2980</v>
      </c>
      <c r="H1231" s="142">
        <f>SUM(H1233)</f>
        <v>2980</v>
      </c>
      <c r="I1231" s="16">
        <f t="shared" si="58"/>
        <v>1</v>
      </c>
      <c r="J1231" s="114"/>
    </row>
    <row r="1232" spans="1:10" s="51" customFormat="1" x14ac:dyDescent="0.2">
      <c r="A1232" s="12"/>
      <c r="B1232" s="12"/>
      <c r="C1232" s="12"/>
      <c r="D1232" s="12"/>
      <c r="E1232" s="22" t="s">
        <v>354</v>
      </c>
      <c r="F1232" s="93"/>
      <c r="G1232" s="144"/>
      <c r="H1232" s="144"/>
      <c r="I1232" s="17" t="str">
        <f t="shared" si="58"/>
        <v xml:space="preserve">       </v>
      </c>
      <c r="J1232" s="114"/>
    </row>
    <row r="1233" spans="1:10" s="51" customFormat="1" ht="27" x14ac:dyDescent="0.2">
      <c r="A1233" s="12"/>
      <c r="B1233" s="12"/>
      <c r="C1233" s="12"/>
      <c r="D1233" s="12"/>
      <c r="E1233" s="98" t="s">
        <v>166</v>
      </c>
      <c r="F1233" s="93"/>
      <c r="G1233" s="144">
        <v>2980</v>
      </c>
      <c r="H1233" s="144">
        <v>2980</v>
      </c>
      <c r="I1233" s="17">
        <f t="shared" si="58"/>
        <v>1</v>
      </c>
      <c r="J1233" s="114"/>
    </row>
    <row r="1234" spans="1:10" s="51" customFormat="1" x14ac:dyDescent="0.2">
      <c r="A1234" s="12" t="s">
        <v>345</v>
      </c>
      <c r="B1234" s="12" t="s">
        <v>324</v>
      </c>
      <c r="C1234" s="12" t="s">
        <v>323</v>
      </c>
      <c r="D1234" s="12" t="s">
        <v>350</v>
      </c>
      <c r="E1234" s="20" t="s">
        <v>410</v>
      </c>
      <c r="F1234" s="92"/>
      <c r="G1234" s="142">
        <f>G1235+G1238</f>
        <v>40145</v>
      </c>
      <c r="H1234" s="142">
        <f>H1235+H1238</f>
        <v>40090</v>
      </c>
      <c r="I1234" s="16">
        <f t="shared" si="58"/>
        <v>0.99862996637190182</v>
      </c>
      <c r="J1234" s="114"/>
    </row>
    <row r="1235" spans="1:10" s="51" customFormat="1" ht="28.5" x14ac:dyDescent="0.2">
      <c r="A1235" s="15"/>
      <c r="B1235" s="15"/>
      <c r="C1235" s="15"/>
      <c r="D1235" s="15"/>
      <c r="E1235" s="56" t="s">
        <v>165</v>
      </c>
      <c r="F1235" s="93"/>
      <c r="G1235" s="142">
        <f>SUM(G1237:G1237)</f>
        <v>38545</v>
      </c>
      <c r="H1235" s="142">
        <f>SUM(H1237:H1237)</f>
        <v>38500</v>
      </c>
      <c r="I1235" s="16">
        <f t="shared" si="58"/>
        <v>0.99883253340251654</v>
      </c>
      <c r="J1235" s="114"/>
    </row>
    <row r="1236" spans="1:10" s="51" customFormat="1" x14ac:dyDescent="0.2">
      <c r="A1236" s="12"/>
      <c r="B1236" s="12"/>
      <c r="C1236" s="12"/>
      <c r="D1236" s="12"/>
      <c r="E1236" s="22" t="s">
        <v>354</v>
      </c>
      <c r="F1236" s="93"/>
      <c r="G1236" s="144"/>
      <c r="H1236" s="144"/>
      <c r="I1236" s="17" t="str">
        <f t="shared" si="58"/>
        <v xml:space="preserve">       </v>
      </c>
      <c r="J1236" s="114"/>
    </row>
    <row r="1237" spans="1:10" s="51" customFormat="1" ht="27" x14ac:dyDescent="0.2">
      <c r="A1237" s="12"/>
      <c r="B1237" s="12"/>
      <c r="C1237" s="12"/>
      <c r="D1237" s="12"/>
      <c r="E1237" s="99" t="s">
        <v>168</v>
      </c>
      <c r="F1237" s="93"/>
      <c r="G1237" s="144">
        <v>38545</v>
      </c>
      <c r="H1237" s="144">
        <v>38500</v>
      </c>
      <c r="I1237" s="17">
        <f t="shared" si="58"/>
        <v>0.99883253340251654</v>
      </c>
      <c r="J1237" s="114"/>
    </row>
    <row r="1238" spans="1:10" s="51" customFormat="1" ht="28.5" x14ac:dyDescent="0.2">
      <c r="A1238" s="12"/>
      <c r="B1238" s="12"/>
      <c r="C1238" s="12"/>
      <c r="D1238" s="12"/>
      <c r="E1238" s="61" t="s">
        <v>167</v>
      </c>
      <c r="F1238" s="93"/>
      <c r="G1238" s="142">
        <f>SUM(G1240)</f>
        <v>1600</v>
      </c>
      <c r="H1238" s="142">
        <f>SUM(H1240)</f>
        <v>1590</v>
      </c>
      <c r="I1238" s="16">
        <f t="shared" si="58"/>
        <v>0.99375000000000002</v>
      </c>
      <c r="J1238" s="114"/>
    </row>
    <row r="1239" spans="1:10" s="51" customFormat="1" x14ac:dyDescent="0.2">
      <c r="A1239" s="12"/>
      <c r="B1239" s="12"/>
      <c r="C1239" s="12"/>
      <c r="D1239" s="12"/>
      <c r="E1239" s="22" t="s">
        <v>354</v>
      </c>
      <c r="F1239" s="93"/>
      <c r="G1239" s="144"/>
      <c r="H1239" s="144"/>
      <c r="I1239" s="17" t="str">
        <f t="shared" si="58"/>
        <v xml:space="preserve">       </v>
      </c>
      <c r="J1239" s="114"/>
    </row>
    <row r="1240" spans="1:10" s="51" customFormat="1" ht="27" x14ac:dyDescent="0.2">
      <c r="A1240" s="15"/>
      <c r="B1240" s="15"/>
      <c r="C1240" s="15"/>
      <c r="D1240" s="15"/>
      <c r="E1240" s="99" t="s">
        <v>168</v>
      </c>
      <c r="F1240" s="93"/>
      <c r="G1240" s="144">
        <v>1600</v>
      </c>
      <c r="H1240" s="144">
        <v>1590</v>
      </c>
      <c r="I1240" s="17">
        <f t="shared" si="58"/>
        <v>0.99375000000000002</v>
      </c>
      <c r="J1240" s="114"/>
    </row>
    <row r="1241" spans="1:10" s="51" customFormat="1" x14ac:dyDescent="0.2">
      <c r="A1241" s="12" t="s">
        <v>328</v>
      </c>
      <c r="B1241" s="12" t="s">
        <v>323</v>
      </c>
      <c r="C1241" s="12" t="s">
        <v>323</v>
      </c>
      <c r="D1241" s="12" t="s">
        <v>323</v>
      </c>
      <c r="E1241" s="19" t="s">
        <v>329</v>
      </c>
      <c r="F1241" s="92">
        <f>SUM(F1242:F1243)</f>
        <v>0</v>
      </c>
      <c r="G1241" s="142">
        <f>SUM(G1242:G1243)</f>
        <v>61400</v>
      </c>
      <c r="H1241" s="142">
        <f>SUM(H1242:H1243)</f>
        <v>60869.279999999999</v>
      </c>
      <c r="I1241" s="16">
        <f t="shared" si="58"/>
        <v>0.99135635179153092</v>
      </c>
      <c r="J1241" s="114"/>
    </row>
    <row r="1242" spans="1:10" s="51" customFormat="1" x14ac:dyDescent="0.2">
      <c r="A1242" s="12"/>
      <c r="B1242" s="12"/>
      <c r="C1242" s="12"/>
      <c r="D1242" s="12"/>
      <c r="E1242" s="60" t="s">
        <v>320</v>
      </c>
      <c r="F1242" s="93"/>
      <c r="G1242" s="144">
        <v>56190</v>
      </c>
      <c r="H1242" s="144">
        <v>55724.28</v>
      </c>
      <c r="I1242" s="17">
        <f t="shared" si="58"/>
        <v>0.99171169247197011</v>
      </c>
      <c r="J1242" s="114"/>
    </row>
    <row r="1243" spans="1:10" s="51" customFormat="1" ht="27" x14ac:dyDescent="0.2">
      <c r="A1243" s="15"/>
      <c r="B1243" s="15"/>
      <c r="C1243" s="15"/>
      <c r="D1243" s="15"/>
      <c r="E1243" s="60" t="s">
        <v>348</v>
      </c>
      <c r="F1243" s="93"/>
      <c r="G1243" s="144">
        <v>5210</v>
      </c>
      <c r="H1243" s="144">
        <v>5145</v>
      </c>
      <c r="I1243" s="17">
        <f t="shared" si="58"/>
        <v>0.9875239923224568</v>
      </c>
      <c r="J1243" s="114"/>
    </row>
    <row r="1244" spans="1:10" s="110" customFormat="1" ht="27" customHeight="1" x14ac:dyDescent="0.2">
      <c r="A1244" s="107"/>
      <c r="B1244" s="107"/>
      <c r="C1244" s="107"/>
      <c r="D1244" s="107"/>
      <c r="E1244" s="108" t="s">
        <v>418</v>
      </c>
      <c r="F1244" s="146">
        <f>SUM(F1250,F1290,F1308)</f>
        <v>0</v>
      </c>
      <c r="G1244" s="143">
        <f>SUM(G1250,G1290,G1308)</f>
        <v>416100.2</v>
      </c>
      <c r="H1244" s="143">
        <f>SUM(H1250,H1290,H1308)</f>
        <v>415451.99000000005</v>
      </c>
      <c r="I1244" s="109">
        <f t="shared" si="58"/>
        <v>0.99844217810998415</v>
      </c>
      <c r="J1244" s="115"/>
    </row>
    <row r="1245" spans="1:10" s="52" customFormat="1" x14ac:dyDescent="0.2">
      <c r="A1245" s="12"/>
      <c r="B1245" s="12"/>
      <c r="C1245" s="12"/>
      <c r="D1245" s="12"/>
      <c r="E1245" s="61" t="s">
        <v>322</v>
      </c>
      <c r="F1245" s="92">
        <f>SUM(F1309)</f>
        <v>0</v>
      </c>
      <c r="G1245" s="142">
        <f>SUM(G1309)</f>
        <v>13000</v>
      </c>
      <c r="H1245" s="142">
        <f>SUM(H1309)</f>
        <v>12999.95</v>
      </c>
      <c r="I1245" s="16">
        <f t="shared" si="58"/>
        <v>0.99999615384615392</v>
      </c>
      <c r="J1245" s="117"/>
    </row>
    <row r="1246" spans="1:10" s="51" customFormat="1" ht="28.5" x14ac:dyDescent="0.2">
      <c r="A1246" s="15"/>
      <c r="B1246" s="15"/>
      <c r="C1246" s="15"/>
      <c r="D1246" s="15"/>
      <c r="E1246" s="61" t="s">
        <v>321</v>
      </c>
      <c r="F1246" s="92">
        <f>SUM(F1251,F1291,F1310)</f>
        <v>0</v>
      </c>
      <c r="G1246" s="142">
        <f>SUM(G1251,G1291,G1310)</f>
        <v>302323.20000000001</v>
      </c>
      <c r="H1246" s="142">
        <f>SUM(H1251,H1291,H1310)</f>
        <v>301675.04000000004</v>
      </c>
      <c r="I1246" s="16">
        <f t="shared" si="58"/>
        <v>0.9978560692662688</v>
      </c>
      <c r="J1246" s="114"/>
    </row>
    <row r="1247" spans="1:10" s="51" customFormat="1" ht="28.5" x14ac:dyDescent="0.2">
      <c r="A1247" s="15"/>
      <c r="B1247" s="15"/>
      <c r="C1247" s="15"/>
      <c r="D1247" s="15"/>
      <c r="E1247" s="61" t="s">
        <v>348</v>
      </c>
      <c r="F1247" s="92">
        <f>SUM(F1269,F1300,F1311)</f>
        <v>0</v>
      </c>
      <c r="G1247" s="142">
        <f>SUM(G1269,G1300,G1311)</f>
        <v>26857</v>
      </c>
      <c r="H1247" s="142">
        <f>SUM(H1269,H1300,H1311)</f>
        <v>26857</v>
      </c>
      <c r="I1247" s="16">
        <f t="shared" si="58"/>
        <v>1</v>
      </c>
      <c r="J1247" s="114"/>
    </row>
    <row r="1248" spans="1:10" s="51" customFormat="1" x14ac:dyDescent="0.2">
      <c r="A1248" s="15"/>
      <c r="B1248" s="15"/>
      <c r="C1248" s="15"/>
      <c r="D1248" s="15"/>
      <c r="E1248" s="69" t="s">
        <v>320</v>
      </c>
      <c r="F1248" s="92">
        <f>F1312</f>
        <v>0</v>
      </c>
      <c r="G1248" s="142">
        <f>G1312</f>
        <v>73920</v>
      </c>
      <c r="H1248" s="142">
        <f>H1312</f>
        <v>73920</v>
      </c>
      <c r="I1248" s="16">
        <f t="shared" si="58"/>
        <v>1</v>
      </c>
      <c r="J1248" s="114"/>
    </row>
    <row r="1249" spans="1:10" s="52" customFormat="1" x14ac:dyDescent="0.2">
      <c r="A1249" s="12"/>
      <c r="B1249" s="12"/>
      <c r="C1249" s="12"/>
      <c r="D1249" s="12"/>
      <c r="E1249" s="18" t="s">
        <v>354</v>
      </c>
      <c r="F1249" s="93"/>
      <c r="G1249" s="144"/>
      <c r="H1249" s="144"/>
      <c r="I1249" s="16" t="str">
        <f t="shared" si="58"/>
        <v xml:space="preserve">       </v>
      </c>
      <c r="J1249" s="117"/>
    </row>
    <row r="1250" spans="1:10" s="52" customFormat="1" ht="28.5" x14ac:dyDescent="0.2">
      <c r="A1250" s="12" t="s">
        <v>349</v>
      </c>
      <c r="B1250" s="12" t="s">
        <v>340</v>
      </c>
      <c r="C1250" s="12" t="s">
        <v>323</v>
      </c>
      <c r="D1250" s="12" t="s">
        <v>323</v>
      </c>
      <c r="E1250" s="20" t="s">
        <v>97</v>
      </c>
      <c r="F1250" s="92"/>
      <c r="G1250" s="182">
        <f>G1251+G1269</f>
        <v>203778</v>
      </c>
      <c r="H1250" s="182">
        <f>H1251+H1269</f>
        <v>203517.82</v>
      </c>
      <c r="I1250" s="16">
        <f t="shared" si="58"/>
        <v>0.99872321840434197</v>
      </c>
      <c r="J1250" s="117"/>
    </row>
    <row r="1251" spans="1:10" s="52" customFormat="1" ht="28.5" x14ac:dyDescent="0.2">
      <c r="A1251" s="15"/>
      <c r="B1251" s="15"/>
      <c r="C1251" s="15"/>
      <c r="D1251" s="15"/>
      <c r="E1251" s="61" t="s">
        <v>321</v>
      </c>
      <c r="F1251" s="93"/>
      <c r="G1251" s="148">
        <f>SUM(G1253:G1268)</f>
        <v>194838</v>
      </c>
      <c r="H1251" s="182">
        <f>SUM(H1253:H1268)</f>
        <v>194577.82</v>
      </c>
      <c r="I1251" s="16">
        <f t="shared" si="58"/>
        <v>0.99866463420893259</v>
      </c>
      <c r="J1251" s="117"/>
    </row>
    <row r="1252" spans="1:10" s="52" customFormat="1" x14ac:dyDescent="0.2">
      <c r="A1252" s="12"/>
      <c r="B1252" s="12"/>
      <c r="C1252" s="12"/>
      <c r="D1252" s="12"/>
      <c r="E1252" s="22" t="s">
        <v>354</v>
      </c>
      <c r="F1252" s="93"/>
      <c r="G1252" s="183"/>
      <c r="H1252" s="183"/>
      <c r="I1252" s="17" t="str">
        <f t="shared" si="58"/>
        <v xml:space="preserve">       </v>
      </c>
      <c r="J1252" s="117"/>
    </row>
    <row r="1253" spans="1:10" s="52" customFormat="1" ht="27" x14ac:dyDescent="0.2">
      <c r="A1253" s="12"/>
      <c r="B1253" s="12"/>
      <c r="C1253" s="12"/>
      <c r="D1253" s="12"/>
      <c r="E1253" s="80" t="s">
        <v>98</v>
      </c>
      <c r="F1253" s="93"/>
      <c r="G1253" s="184">
        <v>9590</v>
      </c>
      <c r="H1253" s="183">
        <v>9590</v>
      </c>
      <c r="I1253" s="17">
        <f t="shared" si="58"/>
        <v>1</v>
      </c>
      <c r="J1253" s="117"/>
    </row>
    <row r="1254" spans="1:10" s="52" customFormat="1" ht="27" x14ac:dyDescent="0.2">
      <c r="A1254" s="12"/>
      <c r="B1254" s="12"/>
      <c r="C1254" s="12"/>
      <c r="D1254" s="12"/>
      <c r="E1254" s="80" t="s">
        <v>99</v>
      </c>
      <c r="F1254" s="93"/>
      <c r="G1254" s="157">
        <v>14630</v>
      </c>
      <c r="H1254" s="183">
        <v>14630</v>
      </c>
      <c r="I1254" s="17">
        <f t="shared" si="58"/>
        <v>1</v>
      </c>
      <c r="J1254" s="117"/>
    </row>
    <row r="1255" spans="1:10" s="52" customFormat="1" ht="27" x14ac:dyDescent="0.2">
      <c r="A1255" s="12"/>
      <c r="B1255" s="12"/>
      <c r="C1255" s="12"/>
      <c r="D1255" s="12"/>
      <c r="E1255" s="80" t="s">
        <v>100</v>
      </c>
      <c r="F1255" s="93"/>
      <c r="G1255" s="157">
        <v>2000</v>
      </c>
      <c r="H1255" s="183">
        <v>1970</v>
      </c>
      <c r="I1255" s="17">
        <f t="shared" si="58"/>
        <v>0.98499999999999999</v>
      </c>
      <c r="J1255" s="117"/>
    </row>
    <row r="1256" spans="1:10" s="52" customFormat="1" ht="27" x14ac:dyDescent="0.2">
      <c r="A1256" s="12"/>
      <c r="B1256" s="12"/>
      <c r="C1256" s="12"/>
      <c r="D1256" s="12"/>
      <c r="E1256" s="80" t="s">
        <v>100</v>
      </c>
      <c r="F1256" s="93"/>
      <c r="G1256" s="157">
        <v>8860</v>
      </c>
      <c r="H1256" s="183">
        <v>8860</v>
      </c>
      <c r="I1256" s="17">
        <f t="shared" si="58"/>
        <v>1</v>
      </c>
      <c r="J1256" s="117"/>
    </row>
    <row r="1257" spans="1:10" s="52" customFormat="1" ht="27" x14ac:dyDescent="0.2">
      <c r="A1257" s="12"/>
      <c r="B1257" s="12"/>
      <c r="C1257" s="12"/>
      <c r="D1257" s="12"/>
      <c r="E1257" s="80" t="s">
        <v>101</v>
      </c>
      <c r="F1257" s="93"/>
      <c r="G1257" s="157">
        <v>20000</v>
      </c>
      <c r="H1257" s="183">
        <v>20000</v>
      </c>
      <c r="I1257" s="17">
        <f t="shared" si="58"/>
        <v>1</v>
      </c>
      <c r="J1257" s="117"/>
    </row>
    <row r="1258" spans="1:10" s="52" customFormat="1" ht="27" x14ac:dyDescent="0.2">
      <c r="A1258" s="12"/>
      <c r="B1258" s="12"/>
      <c r="C1258" s="12"/>
      <c r="D1258" s="12"/>
      <c r="E1258" s="80" t="s">
        <v>102</v>
      </c>
      <c r="F1258" s="93"/>
      <c r="G1258" s="157">
        <v>1385.7</v>
      </c>
      <c r="H1258" s="183">
        <v>1385.7</v>
      </c>
      <c r="I1258" s="17">
        <f t="shared" si="58"/>
        <v>1</v>
      </c>
      <c r="J1258" s="117"/>
    </row>
    <row r="1259" spans="1:10" s="52" customFormat="1" ht="27" x14ac:dyDescent="0.2">
      <c r="A1259" s="12"/>
      <c r="B1259" s="12"/>
      <c r="C1259" s="12"/>
      <c r="D1259" s="12"/>
      <c r="E1259" s="80" t="s">
        <v>103</v>
      </c>
      <c r="F1259" s="93"/>
      <c r="G1259" s="157">
        <v>9860</v>
      </c>
      <c r="H1259" s="183">
        <v>9860</v>
      </c>
      <c r="I1259" s="17">
        <f t="shared" si="58"/>
        <v>1</v>
      </c>
      <c r="J1259" s="117"/>
    </row>
    <row r="1260" spans="1:10" s="52" customFormat="1" ht="40.5" x14ac:dyDescent="0.2">
      <c r="A1260" s="12"/>
      <c r="B1260" s="12"/>
      <c r="C1260" s="12"/>
      <c r="D1260" s="12"/>
      <c r="E1260" s="80" t="s">
        <v>104</v>
      </c>
      <c r="F1260" s="93"/>
      <c r="G1260" s="157">
        <v>4366.3</v>
      </c>
      <c r="H1260" s="183">
        <v>4366.3</v>
      </c>
      <c r="I1260" s="17">
        <f t="shared" si="58"/>
        <v>1</v>
      </c>
      <c r="J1260" s="117"/>
    </row>
    <row r="1261" spans="1:10" s="52" customFormat="1" ht="40.5" x14ac:dyDescent="0.2">
      <c r="A1261" s="12"/>
      <c r="B1261" s="12"/>
      <c r="C1261" s="12"/>
      <c r="D1261" s="12"/>
      <c r="E1261" s="80" t="s">
        <v>105</v>
      </c>
      <c r="F1261" s="93"/>
      <c r="G1261" s="157">
        <v>2620.9</v>
      </c>
      <c r="H1261" s="183">
        <v>2620.9</v>
      </c>
      <c r="I1261" s="17">
        <f t="shared" si="58"/>
        <v>1</v>
      </c>
      <c r="J1261" s="117"/>
    </row>
    <row r="1262" spans="1:10" s="52" customFormat="1" ht="27" x14ac:dyDescent="0.2">
      <c r="A1262" s="12"/>
      <c r="B1262" s="12"/>
      <c r="C1262" s="12"/>
      <c r="D1262" s="12"/>
      <c r="E1262" s="80" t="s">
        <v>106</v>
      </c>
      <c r="F1262" s="93"/>
      <c r="G1262" s="157">
        <v>14120</v>
      </c>
      <c r="H1262" s="183">
        <v>14120</v>
      </c>
      <c r="I1262" s="17">
        <f t="shared" si="58"/>
        <v>1</v>
      </c>
      <c r="J1262" s="117"/>
    </row>
    <row r="1263" spans="1:10" s="52" customFormat="1" ht="40.5" x14ac:dyDescent="0.2">
      <c r="A1263" s="12"/>
      <c r="B1263" s="12"/>
      <c r="C1263" s="12"/>
      <c r="D1263" s="12"/>
      <c r="E1263" s="80" t="s">
        <v>107</v>
      </c>
      <c r="F1263" s="93"/>
      <c r="G1263" s="157">
        <v>3518.1</v>
      </c>
      <c r="H1263" s="183">
        <v>3518.1</v>
      </c>
      <c r="I1263" s="17">
        <f t="shared" si="58"/>
        <v>1</v>
      </c>
      <c r="J1263" s="117"/>
    </row>
    <row r="1264" spans="1:10" s="52" customFormat="1" ht="27" x14ac:dyDescent="0.2">
      <c r="A1264" s="12"/>
      <c r="B1264" s="12"/>
      <c r="C1264" s="12"/>
      <c r="D1264" s="12"/>
      <c r="E1264" s="80" t="s">
        <v>108</v>
      </c>
      <c r="F1264" s="93"/>
      <c r="G1264" s="157">
        <v>23120</v>
      </c>
      <c r="H1264" s="183">
        <v>23000</v>
      </c>
      <c r="I1264" s="17">
        <f t="shared" si="58"/>
        <v>0.99480968858131491</v>
      </c>
      <c r="J1264" s="117"/>
    </row>
    <row r="1265" spans="1:10" s="52" customFormat="1" ht="27" x14ac:dyDescent="0.2">
      <c r="A1265" s="12"/>
      <c r="B1265" s="12"/>
      <c r="C1265" s="12"/>
      <c r="D1265" s="12"/>
      <c r="E1265" s="80" t="s">
        <v>109</v>
      </c>
      <c r="F1265" s="93"/>
      <c r="G1265" s="157">
        <v>14000</v>
      </c>
      <c r="H1265" s="183">
        <v>13940</v>
      </c>
      <c r="I1265" s="17">
        <f t="shared" si="58"/>
        <v>0.99571428571428566</v>
      </c>
      <c r="J1265" s="117"/>
    </row>
    <row r="1266" spans="1:10" s="52" customFormat="1" ht="27" x14ac:dyDescent="0.2">
      <c r="A1266" s="12"/>
      <c r="B1266" s="12"/>
      <c r="C1266" s="12"/>
      <c r="D1266" s="12"/>
      <c r="E1266" s="80" t="s">
        <v>110</v>
      </c>
      <c r="F1266" s="93"/>
      <c r="G1266" s="157">
        <v>24087</v>
      </c>
      <c r="H1266" s="183">
        <v>24086.9</v>
      </c>
      <c r="I1266" s="17">
        <f t="shared" si="58"/>
        <v>0.9999958483829452</v>
      </c>
      <c r="J1266" s="117"/>
    </row>
    <row r="1267" spans="1:10" s="52" customFormat="1" ht="27" x14ac:dyDescent="0.2">
      <c r="A1267" s="12"/>
      <c r="B1267" s="12"/>
      <c r="C1267" s="12"/>
      <c r="D1267" s="12"/>
      <c r="E1267" s="80" t="s">
        <v>111</v>
      </c>
      <c r="F1267" s="93"/>
      <c r="G1267" s="157">
        <v>21340</v>
      </c>
      <c r="H1267" s="183">
        <v>21289.919999999998</v>
      </c>
      <c r="I1267" s="17">
        <f t="shared" si="58"/>
        <v>0.99765323336457346</v>
      </c>
      <c r="J1267" s="117"/>
    </row>
    <row r="1268" spans="1:10" s="52" customFormat="1" ht="27" x14ac:dyDescent="0.2">
      <c r="A1268" s="12"/>
      <c r="B1268" s="12"/>
      <c r="C1268" s="12"/>
      <c r="D1268" s="12"/>
      <c r="E1268" s="80" t="s">
        <v>112</v>
      </c>
      <c r="F1268" s="93"/>
      <c r="G1268" s="157">
        <v>21340</v>
      </c>
      <c r="H1268" s="183">
        <v>21340</v>
      </c>
      <c r="I1268" s="17">
        <f t="shared" si="58"/>
        <v>1</v>
      </c>
      <c r="J1268" s="117"/>
    </row>
    <row r="1269" spans="1:10" s="52" customFormat="1" ht="28.5" x14ac:dyDescent="0.2">
      <c r="A1269" s="12"/>
      <c r="B1269" s="12"/>
      <c r="C1269" s="12"/>
      <c r="D1269" s="12"/>
      <c r="E1269" s="61" t="s">
        <v>348</v>
      </c>
      <c r="F1269" s="93"/>
      <c r="G1269" s="148">
        <f>SUM(G1271:G1289)</f>
        <v>8940</v>
      </c>
      <c r="H1269" s="148">
        <f>SUM(H1271:H1289)</f>
        <v>8940</v>
      </c>
      <c r="I1269" s="16">
        <f t="shared" si="58"/>
        <v>1</v>
      </c>
      <c r="J1269" s="117"/>
    </row>
    <row r="1270" spans="1:10" s="52" customFormat="1" x14ac:dyDescent="0.2">
      <c r="A1270" s="12"/>
      <c r="B1270" s="12"/>
      <c r="C1270" s="12"/>
      <c r="D1270" s="12"/>
      <c r="E1270" s="22" t="s">
        <v>354</v>
      </c>
      <c r="F1270" s="93"/>
      <c r="G1270" s="183"/>
      <c r="H1270" s="183"/>
      <c r="I1270" s="17" t="str">
        <f t="shared" si="58"/>
        <v xml:space="preserve">       </v>
      </c>
      <c r="J1270" s="117"/>
    </row>
    <row r="1271" spans="1:10" s="52" customFormat="1" ht="27" x14ac:dyDescent="0.2">
      <c r="A1271" s="12"/>
      <c r="B1271" s="12"/>
      <c r="C1271" s="12"/>
      <c r="D1271" s="12"/>
      <c r="E1271" s="80" t="s">
        <v>98</v>
      </c>
      <c r="F1271" s="93"/>
      <c r="G1271" s="183">
        <v>350</v>
      </c>
      <c r="H1271" s="183">
        <v>350</v>
      </c>
      <c r="I1271" s="17">
        <f t="shared" si="58"/>
        <v>1</v>
      </c>
      <c r="J1271" s="117"/>
    </row>
    <row r="1272" spans="1:10" s="52" customFormat="1" ht="27" x14ac:dyDescent="0.2">
      <c r="A1272" s="12"/>
      <c r="B1272" s="12"/>
      <c r="C1272" s="12"/>
      <c r="D1272" s="12"/>
      <c r="E1272" s="80" t="s">
        <v>113</v>
      </c>
      <c r="F1272" s="93"/>
      <c r="G1272" s="183">
        <v>770</v>
      </c>
      <c r="H1272" s="183">
        <v>770</v>
      </c>
      <c r="I1272" s="17">
        <f t="shared" si="58"/>
        <v>1</v>
      </c>
      <c r="J1272" s="117"/>
    </row>
    <row r="1273" spans="1:10" s="52" customFormat="1" ht="27" x14ac:dyDescent="0.2">
      <c r="A1273" s="12"/>
      <c r="B1273" s="12"/>
      <c r="C1273" s="12"/>
      <c r="D1273" s="12"/>
      <c r="E1273" s="80" t="s">
        <v>99</v>
      </c>
      <c r="F1273" s="93"/>
      <c r="G1273" s="183">
        <v>525</v>
      </c>
      <c r="H1273" s="183">
        <v>525</v>
      </c>
      <c r="I1273" s="17">
        <f t="shared" si="58"/>
        <v>1</v>
      </c>
      <c r="J1273" s="117"/>
    </row>
    <row r="1274" spans="1:10" s="52" customFormat="1" ht="27" x14ac:dyDescent="0.2">
      <c r="A1274" s="12"/>
      <c r="B1274" s="12"/>
      <c r="C1274" s="12"/>
      <c r="D1274" s="12"/>
      <c r="E1274" s="80" t="s">
        <v>114</v>
      </c>
      <c r="F1274" s="93"/>
      <c r="G1274" s="183">
        <v>1225</v>
      </c>
      <c r="H1274" s="183">
        <v>1225</v>
      </c>
      <c r="I1274" s="17">
        <f t="shared" si="58"/>
        <v>1</v>
      </c>
      <c r="J1274" s="117"/>
    </row>
    <row r="1275" spans="1:10" s="52" customFormat="1" ht="27" x14ac:dyDescent="0.2">
      <c r="A1275" s="12"/>
      <c r="B1275" s="12"/>
      <c r="C1275" s="12"/>
      <c r="D1275" s="12"/>
      <c r="E1275" s="80" t="s">
        <v>100</v>
      </c>
      <c r="F1275" s="93"/>
      <c r="G1275" s="183">
        <v>70</v>
      </c>
      <c r="H1275" s="183">
        <v>70</v>
      </c>
      <c r="I1275" s="17">
        <f t="shared" si="58"/>
        <v>1</v>
      </c>
      <c r="J1275" s="117"/>
    </row>
    <row r="1276" spans="1:10" s="52" customFormat="1" x14ac:dyDescent="0.2">
      <c r="A1276" s="12"/>
      <c r="B1276" s="12"/>
      <c r="C1276" s="12"/>
      <c r="D1276" s="12"/>
      <c r="E1276" s="80" t="s">
        <v>115</v>
      </c>
      <c r="F1276" s="93"/>
      <c r="G1276" s="183">
        <v>350</v>
      </c>
      <c r="H1276" s="183">
        <v>350</v>
      </c>
      <c r="I1276" s="17">
        <f t="shared" si="58"/>
        <v>1</v>
      </c>
      <c r="J1276" s="117"/>
    </row>
    <row r="1277" spans="1:10" s="52" customFormat="1" ht="27" x14ac:dyDescent="0.2">
      <c r="A1277" s="12"/>
      <c r="B1277" s="12"/>
      <c r="C1277" s="12"/>
      <c r="D1277" s="12"/>
      <c r="E1277" s="80" t="s">
        <v>101</v>
      </c>
      <c r="F1277" s="93"/>
      <c r="G1277" s="183">
        <v>700</v>
      </c>
      <c r="H1277" s="183">
        <v>700</v>
      </c>
      <c r="I1277" s="17">
        <f t="shared" si="58"/>
        <v>1</v>
      </c>
      <c r="J1277" s="117"/>
    </row>
    <row r="1278" spans="1:10" s="52" customFormat="1" ht="27" x14ac:dyDescent="0.2">
      <c r="A1278" s="12"/>
      <c r="B1278" s="12"/>
      <c r="C1278" s="12"/>
      <c r="D1278" s="12"/>
      <c r="E1278" s="80" t="s">
        <v>102</v>
      </c>
      <c r="F1278" s="93"/>
      <c r="G1278" s="183">
        <v>60</v>
      </c>
      <c r="H1278" s="183">
        <v>60</v>
      </c>
      <c r="I1278" s="17">
        <f t="shared" si="58"/>
        <v>1</v>
      </c>
      <c r="J1278" s="117"/>
    </row>
    <row r="1279" spans="1:10" s="52" customFormat="1" ht="27" x14ac:dyDescent="0.2">
      <c r="A1279" s="12"/>
      <c r="B1279" s="12"/>
      <c r="C1279" s="12"/>
      <c r="D1279" s="12"/>
      <c r="E1279" s="80" t="s">
        <v>103</v>
      </c>
      <c r="F1279" s="93"/>
      <c r="G1279" s="183">
        <v>350</v>
      </c>
      <c r="H1279" s="183">
        <v>350</v>
      </c>
      <c r="I1279" s="17">
        <f t="shared" si="58"/>
        <v>1</v>
      </c>
      <c r="J1279" s="117"/>
    </row>
    <row r="1280" spans="1:10" s="52" customFormat="1" ht="40.5" x14ac:dyDescent="0.2">
      <c r="A1280" s="12"/>
      <c r="B1280" s="12"/>
      <c r="C1280" s="12"/>
      <c r="D1280" s="12"/>
      <c r="E1280" s="80" t="s">
        <v>104</v>
      </c>
      <c r="F1280" s="93"/>
      <c r="G1280" s="183">
        <v>175</v>
      </c>
      <c r="H1280" s="183">
        <v>175</v>
      </c>
      <c r="I1280" s="17">
        <f t="shared" si="58"/>
        <v>1</v>
      </c>
      <c r="J1280" s="117"/>
    </row>
    <row r="1281" spans="1:10" s="52" customFormat="1" ht="40.5" x14ac:dyDescent="0.2">
      <c r="A1281" s="12"/>
      <c r="B1281" s="12"/>
      <c r="C1281" s="12"/>
      <c r="D1281" s="12"/>
      <c r="E1281" s="80" t="s">
        <v>105</v>
      </c>
      <c r="F1281" s="93"/>
      <c r="G1281" s="183">
        <v>105</v>
      </c>
      <c r="H1281" s="183">
        <v>105</v>
      </c>
      <c r="I1281" s="17">
        <f t="shared" si="58"/>
        <v>1</v>
      </c>
      <c r="J1281" s="117"/>
    </row>
    <row r="1282" spans="1:10" s="52" customFormat="1" ht="27" x14ac:dyDescent="0.2">
      <c r="A1282" s="12"/>
      <c r="B1282" s="12"/>
      <c r="C1282" s="12"/>
      <c r="D1282" s="12"/>
      <c r="E1282" s="80" t="s">
        <v>106</v>
      </c>
      <c r="F1282" s="93"/>
      <c r="G1282" s="183">
        <v>525</v>
      </c>
      <c r="H1282" s="183">
        <v>525</v>
      </c>
      <c r="I1282" s="17">
        <f t="shared" si="58"/>
        <v>1</v>
      </c>
      <c r="J1282" s="117"/>
    </row>
    <row r="1283" spans="1:10" s="52" customFormat="1" ht="33.75" customHeight="1" x14ac:dyDescent="0.2">
      <c r="A1283" s="12"/>
      <c r="B1283" s="12"/>
      <c r="C1283" s="12"/>
      <c r="D1283" s="12"/>
      <c r="E1283" s="80" t="s">
        <v>107</v>
      </c>
      <c r="F1283" s="93"/>
      <c r="G1283" s="183">
        <v>140</v>
      </c>
      <c r="H1283" s="183">
        <v>140</v>
      </c>
      <c r="I1283" s="17">
        <f t="shared" si="58"/>
        <v>1</v>
      </c>
      <c r="J1283" s="117"/>
    </row>
    <row r="1284" spans="1:10" s="52" customFormat="1" ht="33" customHeight="1" x14ac:dyDescent="0.2">
      <c r="A1284" s="12"/>
      <c r="B1284" s="12"/>
      <c r="C1284" s="12"/>
      <c r="D1284" s="12"/>
      <c r="E1284" s="80" t="s">
        <v>108</v>
      </c>
      <c r="F1284" s="93"/>
      <c r="G1284" s="183">
        <v>350</v>
      </c>
      <c r="H1284" s="183">
        <v>350</v>
      </c>
      <c r="I1284" s="17">
        <f t="shared" si="58"/>
        <v>1</v>
      </c>
      <c r="J1284" s="117"/>
    </row>
    <row r="1285" spans="1:10" s="52" customFormat="1" ht="31.5" customHeight="1" x14ac:dyDescent="0.2">
      <c r="A1285" s="12"/>
      <c r="B1285" s="12"/>
      <c r="C1285" s="12"/>
      <c r="D1285" s="12"/>
      <c r="E1285" s="80" t="s">
        <v>109</v>
      </c>
      <c r="F1285" s="93"/>
      <c r="G1285" s="183">
        <v>490</v>
      </c>
      <c r="H1285" s="183">
        <v>490</v>
      </c>
      <c r="I1285" s="17">
        <f t="shared" si="58"/>
        <v>1</v>
      </c>
      <c r="J1285" s="117"/>
    </row>
    <row r="1286" spans="1:10" s="52" customFormat="1" ht="27" x14ac:dyDescent="0.2">
      <c r="A1286" s="12"/>
      <c r="B1286" s="12"/>
      <c r="C1286" s="12"/>
      <c r="D1286" s="12"/>
      <c r="E1286" s="80" t="s">
        <v>116</v>
      </c>
      <c r="F1286" s="93"/>
      <c r="G1286" s="183">
        <v>560</v>
      </c>
      <c r="H1286" s="183">
        <v>560</v>
      </c>
      <c r="I1286" s="17">
        <f t="shared" si="58"/>
        <v>1</v>
      </c>
      <c r="J1286" s="117"/>
    </row>
    <row r="1287" spans="1:10" s="52" customFormat="1" ht="33.75" customHeight="1" x14ac:dyDescent="0.2">
      <c r="A1287" s="12"/>
      <c r="B1287" s="12"/>
      <c r="C1287" s="12"/>
      <c r="D1287" s="12"/>
      <c r="E1287" s="80" t="s">
        <v>110</v>
      </c>
      <c r="F1287" s="93"/>
      <c r="G1287" s="183">
        <v>875</v>
      </c>
      <c r="H1287" s="183">
        <v>875</v>
      </c>
      <c r="I1287" s="17">
        <f t="shared" si="58"/>
        <v>1</v>
      </c>
      <c r="J1287" s="117"/>
    </row>
    <row r="1288" spans="1:10" s="52" customFormat="1" ht="27" x14ac:dyDescent="0.2">
      <c r="A1288" s="12"/>
      <c r="B1288" s="12"/>
      <c r="C1288" s="12"/>
      <c r="D1288" s="12"/>
      <c r="E1288" s="80" t="s">
        <v>111</v>
      </c>
      <c r="F1288" s="93"/>
      <c r="G1288" s="183">
        <v>660</v>
      </c>
      <c r="H1288" s="183">
        <v>660</v>
      </c>
      <c r="I1288" s="17">
        <f t="shared" si="58"/>
        <v>1</v>
      </c>
      <c r="J1288" s="117"/>
    </row>
    <row r="1289" spans="1:10" s="52" customFormat="1" ht="27" x14ac:dyDescent="0.2">
      <c r="A1289" s="12"/>
      <c r="B1289" s="12"/>
      <c r="C1289" s="12"/>
      <c r="D1289" s="12"/>
      <c r="E1289" s="80" t="s">
        <v>112</v>
      </c>
      <c r="F1289" s="93"/>
      <c r="G1289" s="183">
        <v>660</v>
      </c>
      <c r="H1289" s="183">
        <v>660</v>
      </c>
      <c r="I1289" s="17">
        <f t="shared" si="58"/>
        <v>1</v>
      </c>
      <c r="J1289" s="117"/>
    </row>
    <row r="1290" spans="1:10" s="52" customFormat="1" ht="23.25" customHeight="1" x14ac:dyDescent="0.2">
      <c r="A1290" s="12" t="s">
        <v>345</v>
      </c>
      <c r="B1290" s="12" t="s">
        <v>324</v>
      </c>
      <c r="C1290" s="12" t="s">
        <v>323</v>
      </c>
      <c r="D1290" s="12" t="s">
        <v>350</v>
      </c>
      <c r="E1290" s="20" t="s">
        <v>410</v>
      </c>
      <c r="F1290" s="93"/>
      <c r="G1290" s="182">
        <f>G1291+G1300</f>
        <v>104385.2</v>
      </c>
      <c r="H1290" s="182">
        <f>H1291+H1300</f>
        <v>103997.22</v>
      </c>
      <c r="I1290" s="16">
        <f t="shared" ref="I1290:I1318" si="59">IF(H1290=0,"       ",H1290/G1290)</f>
        <v>0.99628318957093542</v>
      </c>
      <c r="J1290" s="117"/>
    </row>
    <row r="1291" spans="1:10" s="52" customFormat="1" ht="28.5" x14ac:dyDescent="0.2">
      <c r="A1291" s="15"/>
      <c r="B1291" s="15"/>
      <c r="C1291" s="15"/>
      <c r="D1291" s="15"/>
      <c r="E1291" s="61" t="s">
        <v>321</v>
      </c>
      <c r="F1291" s="93"/>
      <c r="G1291" s="182">
        <f>SUM(G1293:G1299)</f>
        <v>99725.2</v>
      </c>
      <c r="H1291" s="182">
        <f>SUM(H1293:H1299)</f>
        <v>99337.22</v>
      </c>
      <c r="I1291" s="16">
        <f t="shared" si="59"/>
        <v>0.99610950893054118</v>
      </c>
      <c r="J1291" s="117"/>
    </row>
    <row r="1292" spans="1:10" s="52" customFormat="1" x14ac:dyDescent="0.2">
      <c r="A1292" s="12"/>
      <c r="B1292" s="12"/>
      <c r="C1292" s="12"/>
      <c r="D1292" s="12"/>
      <c r="E1292" s="22" t="s">
        <v>354</v>
      </c>
      <c r="F1292" s="93"/>
      <c r="G1292" s="183"/>
      <c r="H1292" s="183"/>
      <c r="I1292" s="17" t="str">
        <f t="shared" si="59"/>
        <v xml:space="preserve">       </v>
      </c>
      <c r="J1292" s="117"/>
    </row>
    <row r="1293" spans="1:10" s="52" customFormat="1" ht="27" x14ac:dyDescent="0.2">
      <c r="A1293" s="12"/>
      <c r="B1293" s="12"/>
      <c r="C1293" s="12"/>
      <c r="D1293" s="12"/>
      <c r="E1293" s="80" t="s">
        <v>117</v>
      </c>
      <c r="F1293" s="93"/>
      <c r="G1293" s="184">
        <v>7143.9</v>
      </c>
      <c r="H1293" s="183">
        <v>7143.94</v>
      </c>
      <c r="I1293" s="17">
        <f t="shared" si="59"/>
        <v>1.0000055991825194</v>
      </c>
      <c r="J1293" s="117"/>
    </row>
    <row r="1294" spans="1:10" s="52" customFormat="1" ht="23.25" customHeight="1" x14ac:dyDescent="0.2">
      <c r="A1294" s="12"/>
      <c r="B1294" s="12"/>
      <c r="C1294" s="12"/>
      <c r="D1294" s="12"/>
      <c r="E1294" s="80" t="s">
        <v>118</v>
      </c>
      <c r="F1294" s="93"/>
      <c r="G1294" s="157">
        <v>2397</v>
      </c>
      <c r="H1294" s="183">
        <v>2396.98</v>
      </c>
      <c r="I1294" s="17">
        <f t="shared" si="59"/>
        <v>0.99999165623696284</v>
      </c>
      <c r="J1294" s="117"/>
    </row>
    <row r="1295" spans="1:10" s="52" customFormat="1" ht="21" customHeight="1" x14ac:dyDescent="0.2">
      <c r="A1295" s="12"/>
      <c r="B1295" s="12"/>
      <c r="C1295" s="12"/>
      <c r="D1295" s="12"/>
      <c r="E1295" s="80" t="s">
        <v>119</v>
      </c>
      <c r="F1295" s="93"/>
      <c r="G1295" s="157">
        <v>3923.2</v>
      </c>
      <c r="H1295" s="183">
        <v>3923.2</v>
      </c>
      <c r="I1295" s="17">
        <f t="shared" si="59"/>
        <v>1</v>
      </c>
      <c r="J1295" s="117"/>
    </row>
    <row r="1296" spans="1:10" s="52" customFormat="1" ht="21" customHeight="1" x14ac:dyDescent="0.2">
      <c r="A1296" s="12"/>
      <c r="B1296" s="12"/>
      <c r="C1296" s="12"/>
      <c r="D1296" s="12"/>
      <c r="E1296" s="80" t="s">
        <v>120</v>
      </c>
      <c r="F1296" s="93"/>
      <c r="G1296" s="157">
        <v>38359</v>
      </c>
      <c r="H1296" s="183">
        <v>38049.14</v>
      </c>
      <c r="I1296" s="17">
        <f t="shared" si="59"/>
        <v>0.99192210433014416</v>
      </c>
      <c r="J1296" s="117"/>
    </row>
    <row r="1297" spans="1:10" s="52" customFormat="1" ht="27" x14ac:dyDescent="0.2">
      <c r="A1297" s="12"/>
      <c r="B1297" s="12"/>
      <c r="C1297" s="12"/>
      <c r="D1297" s="12"/>
      <c r="E1297" s="80" t="s">
        <v>121</v>
      </c>
      <c r="F1297" s="93"/>
      <c r="G1297" s="157">
        <v>12820</v>
      </c>
      <c r="H1297" s="183">
        <v>12741.86</v>
      </c>
      <c r="I1297" s="17">
        <f t="shared" si="59"/>
        <v>0.99390483619344783</v>
      </c>
      <c r="J1297" s="117"/>
    </row>
    <row r="1298" spans="1:10" s="52" customFormat="1" x14ac:dyDescent="0.2">
      <c r="A1298" s="12"/>
      <c r="B1298" s="12"/>
      <c r="C1298" s="12"/>
      <c r="D1298" s="12"/>
      <c r="E1298" s="80" t="s">
        <v>122</v>
      </c>
      <c r="F1298" s="93"/>
      <c r="G1298" s="157">
        <v>25274.1</v>
      </c>
      <c r="H1298" s="183">
        <v>25274.1</v>
      </c>
      <c r="I1298" s="17">
        <f t="shared" si="59"/>
        <v>1</v>
      </c>
      <c r="J1298" s="117"/>
    </row>
    <row r="1299" spans="1:10" s="52" customFormat="1" x14ac:dyDescent="0.2">
      <c r="A1299" s="12"/>
      <c r="B1299" s="12"/>
      <c r="C1299" s="12"/>
      <c r="D1299" s="12"/>
      <c r="E1299" s="80" t="s">
        <v>123</v>
      </c>
      <c r="F1299" s="93"/>
      <c r="G1299" s="185">
        <v>9808</v>
      </c>
      <c r="H1299" s="183">
        <v>9808</v>
      </c>
      <c r="I1299" s="17">
        <f t="shared" si="59"/>
        <v>1</v>
      </c>
      <c r="J1299" s="117"/>
    </row>
    <row r="1300" spans="1:10" s="52" customFormat="1" ht="28.5" x14ac:dyDescent="0.2">
      <c r="A1300" s="12"/>
      <c r="B1300" s="12"/>
      <c r="C1300" s="12"/>
      <c r="D1300" s="12"/>
      <c r="E1300" s="61" t="s">
        <v>348</v>
      </c>
      <c r="F1300" s="93"/>
      <c r="G1300" s="148">
        <f>SUM(G1301:G1307)</f>
        <v>4660</v>
      </c>
      <c r="H1300" s="148">
        <f>SUM(H1301:H1307)</f>
        <v>4660</v>
      </c>
      <c r="I1300" s="16">
        <f t="shared" si="59"/>
        <v>1</v>
      </c>
      <c r="J1300" s="117"/>
    </row>
    <row r="1301" spans="1:10" s="52" customFormat="1" ht="27" x14ac:dyDescent="0.2">
      <c r="A1301" s="12"/>
      <c r="B1301" s="12"/>
      <c r="C1301" s="12"/>
      <c r="D1301" s="12"/>
      <c r="E1301" s="80" t="s">
        <v>117</v>
      </c>
      <c r="F1301" s="93"/>
      <c r="G1301" s="183">
        <v>400</v>
      </c>
      <c r="H1301" s="183">
        <v>400</v>
      </c>
      <c r="I1301" s="17">
        <f t="shared" si="59"/>
        <v>1</v>
      </c>
      <c r="J1301" s="117"/>
    </row>
    <row r="1302" spans="1:10" s="52" customFormat="1" ht="20.25" customHeight="1" x14ac:dyDescent="0.2">
      <c r="A1302" s="12"/>
      <c r="B1302" s="12"/>
      <c r="C1302" s="12"/>
      <c r="D1302" s="12"/>
      <c r="E1302" s="80" t="s">
        <v>118</v>
      </c>
      <c r="F1302" s="93"/>
      <c r="G1302" s="183">
        <v>100</v>
      </c>
      <c r="H1302" s="183">
        <v>100</v>
      </c>
      <c r="I1302" s="17">
        <f t="shared" si="59"/>
        <v>1</v>
      </c>
      <c r="J1302" s="117"/>
    </row>
    <row r="1303" spans="1:10" s="52" customFormat="1" ht="21" customHeight="1" x14ac:dyDescent="0.2">
      <c r="A1303" s="12"/>
      <c r="B1303" s="12"/>
      <c r="C1303" s="12"/>
      <c r="D1303" s="12"/>
      <c r="E1303" s="80" t="s">
        <v>119</v>
      </c>
      <c r="F1303" s="93"/>
      <c r="G1303" s="183">
        <v>200</v>
      </c>
      <c r="H1303" s="183">
        <v>200</v>
      </c>
      <c r="I1303" s="17">
        <f t="shared" si="59"/>
        <v>1</v>
      </c>
      <c r="J1303" s="117"/>
    </row>
    <row r="1304" spans="1:10" s="52" customFormat="1" ht="21.75" customHeight="1" x14ac:dyDescent="0.2">
      <c r="A1304" s="12"/>
      <c r="B1304" s="12"/>
      <c r="C1304" s="12"/>
      <c r="D1304" s="12"/>
      <c r="E1304" s="80" t="s">
        <v>120</v>
      </c>
      <c r="F1304" s="93"/>
      <c r="G1304" s="183">
        <v>2000</v>
      </c>
      <c r="H1304" s="183">
        <v>2000</v>
      </c>
      <c r="I1304" s="17">
        <f t="shared" si="59"/>
        <v>1</v>
      </c>
      <c r="J1304" s="117"/>
    </row>
    <row r="1305" spans="1:10" s="52" customFormat="1" ht="27" x14ac:dyDescent="0.2">
      <c r="A1305" s="12"/>
      <c r="B1305" s="12"/>
      <c r="C1305" s="12"/>
      <c r="D1305" s="12"/>
      <c r="E1305" s="80" t="s">
        <v>121</v>
      </c>
      <c r="F1305" s="93"/>
      <c r="G1305" s="183">
        <v>520</v>
      </c>
      <c r="H1305" s="183">
        <v>520</v>
      </c>
      <c r="I1305" s="17">
        <f t="shared" si="59"/>
        <v>1</v>
      </c>
      <c r="J1305" s="117"/>
    </row>
    <row r="1306" spans="1:10" s="52" customFormat="1" ht="21" customHeight="1" x14ac:dyDescent="0.2">
      <c r="A1306" s="12"/>
      <c r="B1306" s="12"/>
      <c r="C1306" s="12"/>
      <c r="D1306" s="12"/>
      <c r="E1306" s="80" t="s">
        <v>122</v>
      </c>
      <c r="F1306" s="93"/>
      <c r="G1306" s="183">
        <v>1040</v>
      </c>
      <c r="H1306" s="183">
        <v>1040</v>
      </c>
      <c r="I1306" s="17">
        <f t="shared" si="59"/>
        <v>1</v>
      </c>
      <c r="J1306" s="117"/>
    </row>
    <row r="1307" spans="1:10" s="52" customFormat="1" ht="24" customHeight="1" x14ac:dyDescent="0.2">
      <c r="A1307" s="12"/>
      <c r="B1307" s="12"/>
      <c r="C1307" s="12"/>
      <c r="D1307" s="12"/>
      <c r="E1307" s="80" t="s">
        <v>123</v>
      </c>
      <c r="F1307" s="93"/>
      <c r="G1307" s="183">
        <v>400</v>
      </c>
      <c r="H1307" s="183">
        <v>400</v>
      </c>
      <c r="I1307" s="17">
        <f t="shared" si="59"/>
        <v>1</v>
      </c>
      <c r="J1307" s="117"/>
    </row>
    <row r="1308" spans="1:10" s="51" customFormat="1" x14ac:dyDescent="0.2">
      <c r="A1308" s="12" t="s">
        <v>328</v>
      </c>
      <c r="B1308" s="12" t="s">
        <v>323</v>
      </c>
      <c r="C1308" s="12" t="s">
        <v>323</v>
      </c>
      <c r="D1308" s="12" t="s">
        <v>323</v>
      </c>
      <c r="E1308" s="19" t="s">
        <v>329</v>
      </c>
      <c r="F1308" s="92">
        <f>SUM(F1309:F1311)</f>
        <v>0</v>
      </c>
      <c r="G1308" s="142">
        <f>SUM(G1309:G1312)</f>
        <v>107937</v>
      </c>
      <c r="H1308" s="142">
        <f>SUM(H1309:H1312)</f>
        <v>107936.95</v>
      </c>
      <c r="I1308" s="16">
        <f t="shared" si="59"/>
        <v>0.99999953676681763</v>
      </c>
      <c r="J1308" s="114"/>
    </row>
    <row r="1309" spans="1:10" s="51" customFormat="1" ht="19.5" customHeight="1" x14ac:dyDescent="0.2">
      <c r="A1309" s="12"/>
      <c r="B1309" s="12"/>
      <c r="C1309" s="12"/>
      <c r="D1309" s="12"/>
      <c r="E1309" s="60" t="s">
        <v>322</v>
      </c>
      <c r="F1309" s="93"/>
      <c r="G1309" s="144">
        <v>13000</v>
      </c>
      <c r="H1309" s="144">
        <v>12999.95</v>
      </c>
      <c r="I1309" s="17">
        <f t="shared" si="59"/>
        <v>0.99999615384615392</v>
      </c>
      <c r="J1309" s="114"/>
    </row>
    <row r="1310" spans="1:10" s="51" customFormat="1" ht="21" customHeight="1" x14ac:dyDescent="0.2">
      <c r="A1310" s="12"/>
      <c r="B1310" s="12"/>
      <c r="C1310" s="12"/>
      <c r="D1310" s="12"/>
      <c r="E1310" s="60" t="s">
        <v>321</v>
      </c>
      <c r="F1310" s="93"/>
      <c r="G1310" s="144">
        <v>7760</v>
      </c>
      <c r="H1310" s="144">
        <v>7760</v>
      </c>
      <c r="I1310" s="17">
        <f t="shared" si="59"/>
        <v>1</v>
      </c>
      <c r="J1310" s="114"/>
    </row>
    <row r="1311" spans="1:10" s="51" customFormat="1" ht="32.25" customHeight="1" x14ac:dyDescent="0.2">
      <c r="A1311" s="12"/>
      <c r="B1311" s="12"/>
      <c r="C1311" s="12"/>
      <c r="D1311" s="12"/>
      <c r="E1311" s="60" t="s">
        <v>348</v>
      </c>
      <c r="F1311" s="93"/>
      <c r="G1311" s="144">
        <v>13257</v>
      </c>
      <c r="H1311" s="144">
        <v>13257</v>
      </c>
      <c r="I1311" s="17">
        <f t="shared" si="59"/>
        <v>1</v>
      </c>
      <c r="J1311" s="114"/>
    </row>
    <row r="1312" spans="1:10" s="51" customFormat="1" ht="21" customHeight="1" x14ac:dyDescent="0.2">
      <c r="A1312" s="12"/>
      <c r="B1312" s="12"/>
      <c r="C1312" s="12"/>
      <c r="D1312" s="12"/>
      <c r="E1312" s="60" t="s">
        <v>320</v>
      </c>
      <c r="F1312" s="93"/>
      <c r="G1312" s="144">
        <v>73920</v>
      </c>
      <c r="H1312" s="144">
        <v>73920</v>
      </c>
      <c r="I1312" s="17">
        <f t="shared" si="59"/>
        <v>1</v>
      </c>
      <c r="J1312" s="114"/>
    </row>
    <row r="1313" spans="1:10" s="110" customFormat="1" ht="16.5" x14ac:dyDescent="0.2">
      <c r="A1313" s="134"/>
      <c r="B1313" s="134"/>
      <c r="C1313" s="134"/>
      <c r="D1313" s="134"/>
      <c r="E1313" s="135" t="s">
        <v>488</v>
      </c>
      <c r="F1313" s="207">
        <f>SUM(F1315:F1318)</f>
        <v>61581222.700000003</v>
      </c>
      <c r="G1313" s="186">
        <f>SUM(G1315:G1318)</f>
        <v>73967987.589999989</v>
      </c>
      <c r="H1313" s="186">
        <f>SUM(H1315:H1318)</f>
        <v>69183228.177000001</v>
      </c>
      <c r="I1313" s="136">
        <f t="shared" si="59"/>
        <v>0.93531310545419166</v>
      </c>
      <c r="J1313" s="115"/>
    </row>
    <row r="1314" spans="1:10" s="55" customFormat="1" ht="16.5" x14ac:dyDescent="0.2">
      <c r="A1314" s="12"/>
      <c r="B1314" s="12"/>
      <c r="C1314" s="12"/>
      <c r="D1314" s="12"/>
      <c r="E1314" s="127" t="s">
        <v>354</v>
      </c>
      <c r="F1314" s="208"/>
      <c r="G1314" s="187"/>
      <c r="H1314" s="187"/>
      <c r="I1314" s="11" t="str">
        <f t="shared" si="59"/>
        <v xml:space="preserve">       </v>
      </c>
      <c r="J1314" s="114"/>
    </row>
    <row r="1315" spans="1:10" s="51" customFormat="1" ht="16.5" x14ac:dyDescent="0.2">
      <c r="A1315" s="15"/>
      <c r="B1315" s="15"/>
      <c r="C1315" s="15"/>
      <c r="D1315" s="15"/>
      <c r="E1315" s="130" t="s">
        <v>320</v>
      </c>
      <c r="F1315" s="141">
        <f>SUM(F12,F74,F95,F152,F229,F271,F354,F648,F687,F761,F797,F886,F937,F970,F1047,F1105,F1225,F1248)</f>
        <v>26341884.600000001</v>
      </c>
      <c r="G1315" s="141">
        <f>SUM(G12,G74,G95,G152,G229,G271,G354,G648,G687,G761,G797,G886,G937,G970,G1047,G1105,G1225,G1248)</f>
        <v>34631094.699999996</v>
      </c>
      <c r="H1315" s="141">
        <f>SUM(H12,H74,H95,H152,H229,H271,H354,H648,H687,H761,H797,H886,H937,H970,H1047,H1105,H1225,H1248)</f>
        <v>32038794.044000003</v>
      </c>
      <c r="I1315" s="11">
        <f t="shared" si="59"/>
        <v>0.92514528696085396</v>
      </c>
      <c r="J1315" s="114"/>
    </row>
    <row r="1316" spans="1:10" s="51" customFormat="1" ht="30.75" customHeight="1" x14ac:dyDescent="0.2">
      <c r="A1316" s="15"/>
      <c r="B1316" s="15"/>
      <c r="C1316" s="15"/>
      <c r="D1316" s="15"/>
      <c r="E1316" s="131" t="s">
        <v>321</v>
      </c>
      <c r="F1316" s="141">
        <f>SUM(F13,F25,F35,F52,F73,F96,F114,F230,F272,F355,F616,F638,F649,F671,F686,F716,F754,F760,F796,F887,F936,F969,F1046,F1104,F1191,F1223,F1246)</f>
        <v>29953430.899999995</v>
      </c>
      <c r="G1316" s="141">
        <f>SUM(G13,G25,G35,G52,G73,G96,G114,G230,G272,G355,G616,G638,G649,G671,G686,G716,G754,G760,G796,G887,G936,G969,G1046,G1104,G1191,G1223,G1246)</f>
        <v>18582451.949999999</v>
      </c>
      <c r="H1316" s="141">
        <f>SUM(H13,H25,H35,H52,H73,H96,H114,H230,H272,H355,H616,H638,H649,H671,H686,H716,H754,H760,H796,H887,H936,H969,H1046,H1104,H1191,H1223,H1246)</f>
        <v>16992039.134999998</v>
      </c>
      <c r="I1316" s="11">
        <f t="shared" si="59"/>
        <v>0.91441318835214314</v>
      </c>
      <c r="J1316" s="114"/>
    </row>
    <row r="1317" spans="1:10" s="51" customFormat="1" ht="33" x14ac:dyDescent="0.2">
      <c r="A1317" s="15"/>
      <c r="B1317" s="15"/>
      <c r="C1317" s="15"/>
      <c r="D1317" s="15"/>
      <c r="E1317" s="131" t="s">
        <v>331</v>
      </c>
      <c r="F1317" s="141">
        <f>SUM(F14,F26,F36,F53,F75,F97,F115,F133,F142,F153,F273,F356,F614,F637,F650,F672,F684,F742,F762,F798,F888,F938,F971,F1048,F1106,F1192,F1224,F1247)</f>
        <v>650043.59999999986</v>
      </c>
      <c r="G1317" s="141">
        <f>SUM(G14,G26,G36,G53,G75,G97,G115,G133,G142,G153,G273,G356,G614,G637,G650,G672,G684,G742,G762,G798,G888,G938,G971,G1048,G1106,G1192,G1224,G1247)</f>
        <v>1550847.9999999998</v>
      </c>
      <c r="H1317" s="141">
        <f>SUM(H14,H26,H36,H53,H75,H97,H115,H133,H142,H153,H273,H356,H614,H637,H650,H672,H684,H742,H762,H798,H888,H938,H971,H1048,H1106,H1192,H1224,H1247)</f>
        <v>1498939.7279999999</v>
      </c>
      <c r="I1317" s="11">
        <f t="shared" si="59"/>
        <v>0.96652910407725334</v>
      </c>
      <c r="J1317" s="114"/>
    </row>
    <row r="1318" spans="1:10" s="51" customFormat="1" ht="21.75" customHeight="1" x14ac:dyDescent="0.2">
      <c r="A1318" s="15"/>
      <c r="B1318" s="15"/>
      <c r="C1318" s="15"/>
      <c r="D1318" s="15"/>
      <c r="E1318" s="132" t="s">
        <v>310</v>
      </c>
      <c r="F1318" s="141">
        <f>SUM(F15,F27,F37,F47,F54,F61,F68,F76,F94,F113,F124,F134,F147,F154,F231,F266,F357,F578,F587,F594,F599,F604,F609,F615,F651,F665)+SUM(F670,F685,F715,F724,F729,F734,F741,F748,F753,F935,F1049,F1193,F1245)+F710</f>
        <v>4635863.6000000006</v>
      </c>
      <c r="G1318" s="141">
        <f>SUM(G15,G27,G37,G47,G54,G61,G68,G76,G94,G113,G124,G134,G147,G154,G231,G266,G357,G578,G587,G594,G599,G604,G609,G615,G651,G665)+SUM(G670,G685,G715,G724,G729,G734,G741,G748,G753,G935,G1049,G1193,G1245)+G710</f>
        <v>19203592.940000001</v>
      </c>
      <c r="H1318" s="141">
        <f>SUM(H15,H27,H37,H47,H54,H61,H68,H76,H94,H113,H124,H134,H147,H154,H231,H266,H357,H578,H587,H594,H599,H604,H609,H615,H651,H665)+SUM(H670,H685,H715,H724,H729,H734,H741,H748,H753,H935,H1049,H1193,H1245)+H710</f>
        <v>18653455.27</v>
      </c>
      <c r="I1318" s="11">
        <f t="shared" si="59"/>
        <v>0.97135235725320468</v>
      </c>
      <c r="J1318" s="114"/>
    </row>
    <row r="1319" spans="1:10" s="51" customFormat="1" x14ac:dyDescent="0.2">
      <c r="A1319" s="31"/>
      <c r="B1319" s="31"/>
      <c r="C1319" s="31"/>
      <c r="D1319" s="31"/>
      <c r="E1319" s="70"/>
      <c r="F1319" s="209"/>
      <c r="G1319" s="188"/>
      <c r="H1319" s="188"/>
      <c r="I1319" s="32"/>
      <c r="J1319" s="114"/>
    </row>
    <row r="1320" spans="1:10" s="34" customFormat="1" ht="20.25" customHeight="1" x14ac:dyDescent="0.25">
      <c r="A1320" s="33" t="s">
        <v>430</v>
      </c>
      <c r="B1320" s="217" t="s">
        <v>12</v>
      </c>
      <c r="C1320" s="217"/>
      <c r="D1320" s="217"/>
      <c r="E1320" s="217"/>
      <c r="F1320" s="217"/>
      <c r="G1320" s="217"/>
      <c r="H1320" s="217"/>
      <c r="I1320" s="217"/>
      <c r="J1320" s="119"/>
    </row>
    <row r="1321" spans="1:10" s="34" customFormat="1" ht="17.25" customHeight="1" x14ac:dyDescent="0.25">
      <c r="A1321" s="33" t="s">
        <v>431</v>
      </c>
      <c r="B1321" s="217" t="s">
        <v>482</v>
      </c>
      <c r="C1321" s="217"/>
      <c r="D1321" s="217"/>
      <c r="E1321" s="217"/>
      <c r="F1321" s="217"/>
      <c r="G1321" s="217"/>
      <c r="H1321" s="217"/>
      <c r="I1321" s="217"/>
      <c r="J1321" s="119"/>
    </row>
    <row r="1322" spans="1:10" s="34" customFormat="1" ht="33.75" customHeight="1" x14ac:dyDescent="0.25">
      <c r="A1322" s="33"/>
      <c r="B1322" s="213"/>
      <c r="C1322" s="213"/>
      <c r="D1322" s="213"/>
      <c r="E1322" s="213"/>
      <c r="F1322" s="213"/>
      <c r="G1322" s="213"/>
      <c r="H1322" s="213"/>
      <c r="I1322" s="213"/>
      <c r="J1322" s="119"/>
    </row>
    <row r="1323" spans="1:10" s="34" customFormat="1" ht="16.5" customHeight="1" x14ac:dyDescent="0.25">
      <c r="A1323" s="33"/>
      <c r="B1323" s="214"/>
      <c r="C1323" s="214"/>
      <c r="D1323" s="214"/>
      <c r="E1323" s="214"/>
      <c r="F1323" s="214"/>
      <c r="G1323" s="214"/>
      <c r="H1323" s="214"/>
      <c r="I1323" s="214"/>
      <c r="J1323" s="119"/>
    </row>
    <row r="1324" spans="1:10" s="51" customFormat="1" x14ac:dyDescent="0.2">
      <c r="A1324" s="31"/>
      <c r="B1324" s="31"/>
      <c r="C1324" s="31"/>
      <c r="D1324" s="31"/>
      <c r="E1324" s="70"/>
      <c r="F1324" s="209"/>
      <c r="G1324" s="188"/>
      <c r="H1324" s="188"/>
      <c r="I1324" s="32"/>
      <c r="J1324" s="114"/>
    </row>
    <row r="1325" spans="1:10" s="52" customFormat="1" x14ac:dyDescent="0.25">
      <c r="A1325" s="210"/>
      <c r="B1325" s="210"/>
      <c r="C1325" s="210"/>
      <c r="D1325" s="210"/>
      <c r="E1325" s="210"/>
      <c r="F1325" s="189"/>
      <c r="G1325" s="137"/>
      <c r="H1325" s="189"/>
      <c r="I1325" s="36"/>
      <c r="J1325" s="117"/>
    </row>
    <row r="1326" spans="1:10" s="52" customFormat="1" x14ac:dyDescent="0.25">
      <c r="A1326" s="210"/>
      <c r="B1326" s="210"/>
      <c r="C1326" s="210"/>
      <c r="D1326" s="210"/>
      <c r="E1326" s="210"/>
      <c r="F1326" s="189"/>
      <c r="G1326" s="137"/>
      <c r="H1326" s="189"/>
      <c r="I1326" s="36"/>
      <c r="J1326" s="117"/>
    </row>
    <row r="1327" spans="1:10" x14ac:dyDescent="0.2">
      <c r="E1327" s="35"/>
      <c r="F1327" s="189"/>
    </row>
    <row r="1328" spans="1:10" x14ac:dyDescent="0.2">
      <c r="E1328" s="35"/>
      <c r="F1328" s="189"/>
    </row>
    <row r="1329" spans="5:6" x14ac:dyDescent="0.2">
      <c r="E1329" s="35"/>
      <c r="F1329" s="189"/>
    </row>
    <row r="1330" spans="5:6" x14ac:dyDescent="0.2">
      <c r="E1330" s="35"/>
      <c r="F1330" s="189"/>
    </row>
    <row r="1331" spans="5:6" x14ac:dyDescent="0.2">
      <c r="E1331" s="35"/>
      <c r="F1331" s="189"/>
    </row>
    <row r="1332" spans="5:6" x14ac:dyDescent="0.2">
      <c r="E1332" s="35"/>
      <c r="F1332" s="189"/>
    </row>
    <row r="1333" spans="5:6" x14ac:dyDescent="0.2">
      <c r="E1333" s="35"/>
      <c r="F1333" s="189"/>
    </row>
    <row r="1334" spans="5:6" x14ac:dyDescent="0.2">
      <c r="E1334" s="35"/>
      <c r="F1334" s="189"/>
    </row>
    <row r="1335" spans="5:6" x14ac:dyDescent="0.2">
      <c r="E1335" s="35"/>
      <c r="F1335" s="189"/>
    </row>
    <row r="1336" spans="5:6" x14ac:dyDescent="0.2">
      <c r="E1336" s="35"/>
      <c r="F1336" s="189"/>
    </row>
    <row r="1337" spans="5:6" x14ac:dyDescent="0.2">
      <c r="E1337" s="35"/>
      <c r="F1337" s="189"/>
    </row>
    <row r="1338" spans="5:6" x14ac:dyDescent="0.2">
      <c r="E1338" s="35"/>
      <c r="F1338" s="189"/>
    </row>
    <row r="1339" spans="5:6" x14ac:dyDescent="0.2">
      <c r="E1339" s="35"/>
      <c r="F1339" s="189"/>
    </row>
    <row r="1340" spans="5:6" x14ac:dyDescent="0.2">
      <c r="E1340" s="35"/>
      <c r="F1340" s="189"/>
    </row>
    <row r="1341" spans="5:6" x14ac:dyDescent="0.2">
      <c r="E1341" s="35"/>
      <c r="F1341" s="189"/>
    </row>
    <row r="1342" spans="5:6" x14ac:dyDescent="0.2">
      <c r="E1342" s="35"/>
      <c r="F1342" s="189"/>
    </row>
    <row r="1343" spans="5:6" x14ac:dyDescent="0.2">
      <c r="E1343" s="35"/>
      <c r="F1343" s="189"/>
    </row>
    <row r="1344" spans="5:6" x14ac:dyDescent="0.2">
      <c r="E1344" s="35"/>
      <c r="F1344" s="189"/>
    </row>
    <row r="1345" spans="5:6" x14ac:dyDescent="0.2">
      <c r="E1345" s="35"/>
      <c r="F1345" s="189"/>
    </row>
    <row r="1346" spans="5:6" x14ac:dyDescent="0.2">
      <c r="E1346" s="35"/>
      <c r="F1346" s="189"/>
    </row>
    <row r="1347" spans="5:6" x14ac:dyDescent="0.2">
      <c r="E1347" s="35"/>
      <c r="F1347" s="189"/>
    </row>
    <row r="1348" spans="5:6" x14ac:dyDescent="0.2">
      <c r="E1348" s="35"/>
      <c r="F1348" s="189"/>
    </row>
    <row r="1349" spans="5:6" x14ac:dyDescent="0.2">
      <c r="E1349" s="35"/>
      <c r="F1349" s="189"/>
    </row>
    <row r="1350" spans="5:6" x14ac:dyDescent="0.2">
      <c r="E1350" s="35"/>
      <c r="F1350" s="189"/>
    </row>
    <row r="1351" spans="5:6" x14ac:dyDescent="0.2">
      <c r="E1351" s="35"/>
      <c r="F1351" s="189"/>
    </row>
    <row r="1352" spans="5:6" x14ac:dyDescent="0.2">
      <c r="E1352" s="35"/>
      <c r="F1352" s="189"/>
    </row>
    <row r="1353" spans="5:6" x14ac:dyDescent="0.2">
      <c r="E1353" s="35"/>
      <c r="F1353" s="189"/>
    </row>
    <row r="1354" spans="5:6" x14ac:dyDescent="0.2">
      <c r="E1354" s="35"/>
      <c r="F1354" s="189"/>
    </row>
    <row r="1355" spans="5:6" x14ac:dyDescent="0.2">
      <c r="E1355" s="35"/>
      <c r="F1355" s="189"/>
    </row>
    <row r="1356" spans="5:6" x14ac:dyDescent="0.2">
      <c r="E1356" s="35"/>
      <c r="F1356" s="189"/>
    </row>
    <row r="1357" spans="5:6" x14ac:dyDescent="0.2">
      <c r="E1357" s="35"/>
      <c r="F1357" s="189"/>
    </row>
    <row r="1358" spans="5:6" x14ac:dyDescent="0.2">
      <c r="E1358" s="35"/>
      <c r="F1358" s="189"/>
    </row>
    <row r="1359" spans="5:6" x14ac:dyDescent="0.2">
      <c r="E1359" s="35"/>
      <c r="F1359" s="189"/>
    </row>
    <row r="1360" spans="5:6" x14ac:dyDescent="0.2">
      <c r="E1360" s="35"/>
      <c r="F1360" s="189"/>
    </row>
    <row r="1361" spans="5:6" x14ac:dyDescent="0.2">
      <c r="E1361" s="35"/>
      <c r="F1361" s="189"/>
    </row>
    <row r="1362" spans="5:6" x14ac:dyDescent="0.2">
      <c r="E1362" s="35"/>
      <c r="F1362" s="189"/>
    </row>
    <row r="1363" spans="5:6" x14ac:dyDescent="0.2">
      <c r="E1363" s="35"/>
      <c r="F1363" s="189"/>
    </row>
    <row r="1364" spans="5:6" x14ac:dyDescent="0.2">
      <c r="E1364" s="35"/>
      <c r="F1364" s="189"/>
    </row>
    <row r="1365" spans="5:6" x14ac:dyDescent="0.2">
      <c r="E1365" s="35"/>
      <c r="F1365" s="189"/>
    </row>
    <row r="1366" spans="5:6" x14ac:dyDescent="0.2">
      <c r="E1366" s="35"/>
      <c r="F1366" s="189"/>
    </row>
    <row r="1367" spans="5:6" x14ac:dyDescent="0.2">
      <c r="E1367" s="35"/>
      <c r="F1367" s="189"/>
    </row>
    <row r="1368" spans="5:6" x14ac:dyDescent="0.2">
      <c r="E1368" s="35"/>
      <c r="F1368" s="189"/>
    </row>
    <row r="1369" spans="5:6" x14ac:dyDescent="0.2">
      <c r="E1369" s="35"/>
      <c r="F1369" s="189"/>
    </row>
    <row r="1370" spans="5:6" x14ac:dyDescent="0.2">
      <c r="E1370" s="35"/>
      <c r="F1370" s="189"/>
    </row>
    <row r="1371" spans="5:6" x14ac:dyDescent="0.2">
      <c r="E1371" s="35"/>
      <c r="F1371" s="189"/>
    </row>
    <row r="1372" spans="5:6" x14ac:dyDescent="0.2">
      <c r="E1372" s="35"/>
      <c r="F1372" s="189"/>
    </row>
    <row r="1373" spans="5:6" x14ac:dyDescent="0.2">
      <c r="E1373" s="35"/>
      <c r="F1373" s="189"/>
    </row>
    <row r="1374" spans="5:6" x14ac:dyDescent="0.2">
      <c r="E1374" s="35"/>
      <c r="F1374" s="189"/>
    </row>
    <row r="1375" spans="5:6" x14ac:dyDescent="0.2">
      <c r="E1375" s="35"/>
      <c r="F1375" s="189"/>
    </row>
    <row r="1376" spans="5:6" x14ac:dyDescent="0.2">
      <c r="E1376" s="35"/>
      <c r="F1376" s="189"/>
    </row>
    <row r="1377" spans="5:6" x14ac:dyDescent="0.2">
      <c r="E1377" s="35"/>
      <c r="F1377" s="189"/>
    </row>
    <row r="1378" spans="5:6" x14ac:dyDescent="0.2">
      <c r="E1378" s="35"/>
      <c r="F1378" s="189"/>
    </row>
    <row r="1379" spans="5:6" x14ac:dyDescent="0.2">
      <c r="E1379" s="35"/>
      <c r="F1379" s="189"/>
    </row>
    <row r="1380" spans="5:6" x14ac:dyDescent="0.2">
      <c r="E1380" s="35"/>
      <c r="F1380" s="189"/>
    </row>
    <row r="1381" spans="5:6" x14ac:dyDescent="0.2">
      <c r="E1381" s="35"/>
      <c r="F1381" s="189"/>
    </row>
    <row r="1382" spans="5:6" x14ac:dyDescent="0.2">
      <c r="E1382" s="35"/>
      <c r="F1382" s="189"/>
    </row>
    <row r="1383" spans="5:6" x14ac:dyDescent="0.2">
      <c r="E1383" s="35"/>
      <c r="F1383" s="189"/>
    </row>
    <row r="1384" spans="5:6" x14ac:dyDescent="0.2">
      <c r="E1384" s="35"/>
      <c r="F1384" s="189"/>
    </row>
    <row r="1385" spans="5:6" x14ac:dyDescent="0.2">
      <c r="E1385" s="35"/>
      <c r="F1385" s="189"/>
    </row>
    <row r="1386" spans="5:6" x14ac:dyDescent="0.2">
      <c r="E1386" s="35"/>
      <c r="F1386" s="189"/>
    </row>
    <row r="1387" spans="5:6" x14ac:dyDescent="0.2">
      <c r="E1387" s="35"/>
      <c r="F1387" s="189"/>
    </row>
    <row r="1388" spans="5:6" x14ac:dyDescent="0.2">
      <c r="E1388" s="35"/>
      <c r="F1388" s="189"/>
    </row>
    <row r="1389" spans="5:6" x14ac:dyDescent="0.2">
      <c r="E1389" s="35"/>
      <c r="F1389" s="189"/>
    </row>
    <row r="1390" spans="5:6" x14ac:dyDescent="0.2">
      <c r="E1390" s="35"/>
      <c r="F1390" s="189"/>
    </row>
    <row r="1391" spans="5:6" x14ac:dyDescent="0.2">
      <c r="E1391" s="35"/>
      <c r="F1391" s="189"/>
    </row>
    <row r="1392" spans="5:6" x14ac:dyDescent="0.2">
      <c r="E1392" s="35"/>
      <c r="F1392" s="189"/>
    </row>
    <row r="1393" spans="5:6" x14ac:dyDescent="0.2">
      <c r="E1393" s="35"/>
      <c r="F1393" s="189"/>
    </row>
    <row r="1394" spans="5:6" x14ac:dyDescent="0.2">
      <c r="E1394" s="35"/>
      <c r="F1394" s="189"/>
    </row>
    <row r="1395" spans="5:6" x14ac:dyDescent="0.2">
      <c r="E1395" s="35"/>
      <c r="F1395" s="189"/>
    </row>
    <row r="1396" spans="5:6" x14ac:dyDescent="0.2">
      <c r="E1396" s="35"/>
      <c r="F1396" s="189"/>
    </row>
    <row r="1397" spans="5:6" x14ac:dyDescent="0.2">
      <c r="E1397" s="35"/>
      <c r="F1397" s="189"/>
    </row>
    <row r="1398" spans="5:6" x14ac:dyDescent="0.2">
      <c r="E1398" s="35"/>
      <c r="F1398" s="189"/>
    </row>
    <row r="1399" spans="5:6" x14ac:dyDescent="0.2">
      <c r="E1399" s="35"/>
      <c r="F1399" s="189"/>
    </row>
    <row r="1400" spans="5:6" x14ac:dyDescent="0.2">
      <c r="E1400" s="35"/>
      <c r="F1400" s="189"/>
    </row>
    <row r="1401" spans="5:6" x14ac:dyDescent="0.2">
      <c r="E1401" s="35"/>
      <c r="F1401" s="189"/>
    </row>
    <row r="1402" spans="5:6" x14ac:dyDescent="0.2">
      <c r="E1402" s="35"/>
      <c r="F1402" s="189"/>
    </row>
    <row r="1403" spans="5:6" x14ac:dyDescent="0.2">
      <c r="E1403" s="35"/>
      <c r="F1403" s="189"/>
    </row>
    <row r="1404" spans="5:6" x14ac:dyDescent="0.2">
      <c r="E1404" s="35"/>
      <c r="F1404" s="189"/>
    </row>
    <row r="1405" spans="5:6" x14ac:dyDescent="0.2">
      <c r="E1405" s="35"/>
      <c r="F1405" s="189"/>
    </row>
    <row r="1406" spans="5:6" x14ac:dyDescent="0.2">
      <c r="E1406" s="35"/>
      <c r="F1406" s="189"/>
    </row>
    <row r="1407" spans="5:6" x14ac:dyDescent="0.2">
      <c r="E1407" s="35"/>
      <c r="F1407" s="189"/>
    </row>
    <row r="1408" spans="5:6" x14ac:dyDescent="0.2">
      <c r="E1408" s="35"/>
      <c r="F1408" s="189"/>
    </row>
    <row r="1409" spans="5:6" x14ac:dyDescent="0.2">
      <c r="E1409" s="35"/>
      <c r="F1409" s="189"/>
    </row>
    <row r="1410" spans="5:6" x14ac:dyDescent="0.2">
      <c r="E1410" s="35"/>
      <c r="F1410" s="189"/>
    </row>
    <row r="1411" spans="5:6" x14ac:dyDescent="0.2">
      <c r="E1411" s="35"/>
      <c r="F1411" s="189"/>
    </row>
    <row r="1412" spans="5:6" x14ac:dyDescent="0.2">
      <c r="E1412" s="35"/>
      <c r="F1412" s="189"/>
    </row>
    <row r="1413" spans="5:6" x14ac:dyDescent="0.2">
      <c r="E1413" s="35"/>
      <c r="F1413" s="189"/>
    </row>
    <row r="1414" spans="5:6" x14ac:dyDescent="0.2">
      <c r="E1414" s="35"/>
      <c r="F1414" s="189"/>
    </row>
    <row r="1415" spans="5:6" x14ac:dyDescent="0.2">
      <c r="E1415" s="35"/>
      <c r="F1415" s="189"/>
    </row>
    <row r="1416" spans="5:6" x14ac:dyDescent="0.2">
      <c r="E1416" s="35"/>
      <c r="F1416" s="189"/>
    </row>
    <row r="1417" spans="5:6" x14ac:dyDescent="0.2">
      <c r="E1417" s="35"/>
      <c r="F1417" s="189"/>
    </row>
    <row r="1418" spans="5:6" x14ac:dyDescent="0.2">
      <c r="E1418" s="35"/>
      <c r="F1418" s="189"/>
    </row>
    <row r="1419" spans="5:6" x14ac:dyDescent="0.2">
      <c r="E1419" s="35"/>
      <c r="F1419" s="189"/>
    </row>
    <row r="1420" spans="5:6" x14ac:dyDescent="0.2">
      <c r="E1420" s="35"/>
      <c r="F1420" s="189"/>
    </row>
    <row r="1421" spans="5:6" x14ac:dyDescent="0.2">
      <c r="E1421" s="35"/>
      <c r="F1421" s="189"/>
    </row>
    <row r="1422" spans="5:6" x14ac:dyDescent="0.2">
      <c r="E1422" s="35"/>
      <c r="F1422" s="189"/>
    </row>
  </sheetData>
  <mergeCells count="10">
    <mergeCell ref="A1325:E1325"/>
    <mergeCell ref="A1326:E1326"/>
    <mergeCell ref="H1:I1"/>
    <mergeCell ref="H2:I2"/>
    <mergeCell ref="B1322:I1322"/>
    <mergeCell ref="B1323:I1323"/>
    <mergeCell ref="A3:I3"/>
    <mergeCell ref="A4:I4"/>
    <mergeCell ref="B1320:I1320"/>
    <mergeCell ref="B1321:I1321"/>
  </mergeCells>
  <phoneticPr fontId="0" type="noConversion"/>
  <printOptions horizontalCentered="1"/>
  <pageMargins left="0.17" right="0.16" top="0.31" bottom="0.38" header="0.27" footer="0.17"/>
  <pageSetup paperSize="9" scale="95" firstPageNumber="912" orientation="landscape" useFirstPageNumber="1" r:id="rId1"/>
  <headerFooter alignWithMargins="0">
    <oddFooter xml:space="preserve">&amp;L&amp;8Ð³Û³ëï³ÝÇ Ð³Ýñ³å»ïáõÃÛ³Ý ýÇÝ³ÝëÝ»ñÇ Ý³Ë³ñ³ñáõÃÛáõÝ&amp;R&amp;8&amp;F  &amp;P ¾ç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ax. 13</vt:lpstr>
      <vt:lpstr>' ax. 13'!Print_Area</vt:lpstr>
      <vt:lpstr>' ax. 13'!Print_Titles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A.Sargsyan</dc:creator>
  <cp:lastModifiedBy>Kristina Gevorgyan</cp:lastModifiedBy>
  <cp:lastPrinted>2015-04-17T13:42:36Z</cp:lastPrinted>
  <dcterms:created xsi:type="dcterms:W3CDTF">2012-04-05T10:51:59Z</dcterms:created>
  <dcterms:modified xsi:type="dcterms:W3CDTF">2015-07-07T05:59:33Z</dcterms:modified>
</cp:coreProperties>
</file>